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vasic\Documents\Doprava Kraj Vysočina\2023 VŘ\Třebíčsko\"/>
    </mc:Choice>
  </mc:AlternateContent>
  <xr:revisionPtr revIDLastSave="0" documentId="13_ncr:1_{6CFD6CBA-E49F-48AB-A960-773ECBE5C8E4}" xr6:coauthVersionLast="47" xr6:coauthVersionMax="47" xr10:uidLastSave="{00000000-0000-0000-0000-000000000000}"/>
  <bookViews>
    <workbookView xWindow="28680" yWindow="-3255" windowWidth="29040" windowHeight="17520" activeTab="1" xr2:uid="{00000000-000D-0000-FFFF-FFFF00000000}"/>
  </bookViews>
  <sheets>
    <sheet name="Oběhy školní dny" sheetId="1" r:id="rId1"/>
    <sheet name="Oběhy prázdniny" sheetId="3" r:id="rId2"/>
    <sheet name="Oběhy víkendy" sheetId="4" r:id="rId3"/>
    <sheet name="Přehled" sheetId="5" r:id="rId4"/>
    <sheet name="Počty dní" sheetId="2" r:id="rId5"/>
  </sheets>
  <definedNames>
    <definedName name="_xlnm._FilterDatabase" localSheetId="1" hidden="1">'Oběhy prázdniny'!$1:$480</definedName>
    <definedName name="_xlnm._FilterDatabase" localSheetId="0" hidden="1">'Oběhy školní dny'!$A$1:$Z$560</definedName>
    <definedName name="_xlnm._FilterDatabase" localSheetId="2" hidden="1">'Oběhy víkendy'!$A$1:$AA$152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31" i="1" l="1"/>
  <c r="R231" i="1"/>
  <c r="Q231" i="1"/>
  <c r="S231" i="1" s="1"/>
  <c r="T229" i="1"/>
  <c r="R229" i="1"/>
  <c r="Q229" i="1"/>
  <c r="T228" i="1"/>
  <c r="R228" i="1"/>
  <c r="Q228" i="1"/>
  <c r="P388" i="3"/>
  <c r="T373" i="3"/>
  <c r="R373" i="3"/>
  <c r="Q373" i="3"/>
  <c r="P373" i="3"/>
  <c r="T372" i="3"/>
  <c r="R372" i="3"/>
  <c r="Q372" i="3"/>
  <c r="P372" i="3"/>
  <c r="T371" i="3"/>
  <c r="R371" i="3"/>
  <c r="Q371" i="3"/>
  <c r="P371" i="3"/>
  <c r="T437" i="1"/>
  <c r="R437" i="1"/>
  <c r="Q437" i="1"/>
  <c r="P437" i="1"/>
  <c r="T436" i="1"/>
  <c r="R436" i="1"/>
  <c r="Q436" i="1"/>
  <c r="P436" i="1"/>
  <c r="T435" i="1"/>
  <c r="R435" i="1"/>
  <c r="Q435" i="1"/>
  <c r="P435" i="1"/>
  <c r="T434" i="1"/>
  <c r="R434" i="1"/>
  <c r="Q434" i="1"/>
  <c r="P434" i="1"/>
  <c r="T433" i="1"/>
  <c r="R433" i="1"/>
  <c r="Q433" i="1"/>
  <c r="P433" i="1"/>
  <c r="T432" i="1"/>
  <c r="R432" i="1"/>
  <c r="Q432" i="1"/>
  <c r="P432" i="1"/>
  <c r="U473" i="1"/>
  <c r="T471" i="1"/>
  <c r="R471" i="1"/>
  <c r="Q471" i="1"/>
  <c r="T470" i="1"/>
  <c r="R470" i="1"/>
  <c r="Q470" i="1"/>
  <c r="T469" i="1"/>
  <c r="R469" i="1"/>
  <c r="Q469" i="1"/>
  <c r="T468" i="1"/>
  <c r="R468" i="1"/>
  <c r="Q468" i="1"/>
  <c r="T467" i="1"/>
  <c r="R467" i="1"/>
  <c r="Q467" i="1"/>
  <c r="T466" i="1"/>
  <c r="R466" i="1"/>
  <c r="Q466" i="1"/>
  <c r="U457" i="1"/>
  <c r="T388" i="3"/>
  <c r="R388" i="3"/>
  <c r="Q388" i="3"/>
  <c r="T387" i="3"/>
  <c r="R387" i="3"/>
  <c r="Q387" i="3"/>
  <c r="P387" i="3"/>
  <c r="T386" i="3"/>
  <c r="R386" i="3"/>
  <c r="Q386" i="3"/>
  <c r="P386" i="3"/>
  <c r="T385" i="3"/>
  <c r="R385" i="3"/>
  <c r="Q385" i="3"/>
  <c r="P385" i="3"/>
  <c r="H387" i="3"/>
  <c r="H386" i="3"/>
  <c r="E387" i="3"/>
  <c r="V387" i="3" s="1"/>
  <c r="W387" i="3" s="1"/>
  <c r="E386" i="3"/>
  <c r="V386" i="3" s="1"/>
  <c r="W386" i="3" s="1"/>
  <c r="T383" i="3"/>
  <c r="R383" i="3"/>
  <c r="Q383" i="3"/>
  <c r="P383" i="3"/>
  <c r="T382" i="3"/>
  <c r="R382" i="3"/>
  <c r="Q382" i="3"/>
  <c r="P382" i="3"/>
  <c r="T381" i="3"/>
  <c r="R381" i="3"/>
  <c r="Q381" i="3"/>
  <c r="P381" i="3"/>
  <c r="T380" i="3"/>
  <c r="R380" i="3"/>
  <c r="Q380" i="3"/>
  <c r="P380" i="3"/>
  <c r="T379" i="3"/>
  <c r="R379" i="3"/>
  <c r="Q379" i="3"/>
  <c r="P379" i="3"/>
  <c r="H382" i="3"/>
  <c r="E382" i="3"/>
  <c r="V382" i="3" s="1"/>
  <c r="W382" i="3" s="1"/>
  <c r="T191" i="1"/>
  <c r="R191" i="1"/>
  <c r="Q191" i="1"/>
  <c r="P191" i="1"/>
  <c r="T190" i="1"/>
  <c r="R190" i="1"/>
  <c r="Q190" i="1"/>
  <c r="P190" i="1"/>
  <c r="T189" i="1"/>
  <c r="R189" i="1"/>
  <c r="Q189" i="1"/>
  <c r="P189" i="1"/>
  <c r="T188" i="1"/>
  <c r="R188" i="1"/>
  <c r="Q188" i="1"/>
  <c r="P188" i="1"/>
  <c r="H190" i="1"/>
  <c r="E190" i="1"/>
  <c r="V190" i="1" s="1"/>
  <c r="W190" i="1" s="1"/>
  <c r="T160" i="3"/>
  <c r="R160" i="3"/>
  <c r="Q160" i="3"/>
  <c r="P160" i="3"/>
  <c r="T159" i="3"/>
  <c r="R159" i="3"/>
  <c r="Q159" i="3"/>
  <c r="P159" i="3"/>
  <c r="T158" i="3"/>
  <c r="R158" i="3"/>
  <c r="Q158" i="3"/>
  <c r="P158" i="3"/>
  <c r="T157" i="3"/>
  <c r="R157" i="3"/>
  <c r="Q157" i="3"/>
  <c r="P157" i="3"/>
  <c r="H158" i="3"/>
  <c r="E158" i="3"/>
  <c r="V158" i="3" s="1"/>
  <c r="W158" i="3" s="1"/>
  <c r="T174" i="3"/>
  <c r="R174" i="3"/>
  <c r="Q174" i="3"/>
  <c r="P174" i="3"/>
  <c r="T173" i="3"/>
  <c r="R173" i="3"/>
  <c r="Q173" i="3"/>
  <c r="P173" i="3"/>
  <c r="T172" i="3"/>
  <c r="R172" i="3"/>
  <c r="Q172" i="3"/>
  <c r="P172" i="3"/>
  <c r="H173" i="3"/>
  <c r="E174" i="3"/>
  <c r="E173" i="3"/>
  <c r="V173" i="3" s="1"/>
  <c r="W173" i="3" s="1"/>
  <c r="E172" i="3"/>
  <c r="S436" i="1" l="1"/>
  <c r="S467" i="1"/>
  <c r="S468" i="1"/>
  <c r="S229" i="1"/>
  <c r="S371" i="3"/>
  <c r="S432" i="1"/>
  <c r="S435" i="1"/>
  <c r="S228" i="1"/>
  <c r="S434" i="1"/>
  <c r="S437" i="1"/>
  <c r="S372" i="3"/>
  <c r="S158" i="3"/>
  <c r="S380" i="3"/>
  <c r="S383" i="3"/>
  <c r="S386" i="3"/>
  <c r="S373" i="3"/>
  <c r="S388" i="3"/>
  <c r="S379" i="3"/>
  <c r="S382" i="3"/>
  <c r="S385" i="3"/>
  <c r="S469" i="1"/>
  <c r="S471" i="1"/>
  <c r="S466" i="1"/>
  <c r="S470" i="1"/>
  <c r="S433" i="1"/>
  <c r="S172" i="3"/>
  <c r="S381" i="3"/>
  <c r="S387" i="3"/>
  <c r="S159" i="3"/>
  <c r="S189" i="1"/>
  <c r="S173" i="3"/>
  <c r="S157" i="3"/>
  <c r="S160" i="3"/>
  <c r="S174" i="3"/>
  <c r="S191" i="1"/>
  <c r="S190" i="1"/>
  <c r="S188" i="1"/>
  <c r="A480" i="3" l="1"/>
  <c r="A479" i="3"/>
  <c r="A478" i="3"/>
  <c r="A477" i="3"/>
  <c r="T280" i="3"/>
  <c r="R280" i="3"/>
  <c r="Q280" i="3"/>
  <c r="S280" i="3" s="1"/>
  <c r="T279" i="3"/>
  <c r="R279" i="3"/>
  <c r="Q279" i="3"/>
  <c r="P279" i="3"/>
  <c r="T277" i="3"/>
  <c r="R277" i="3"/>
  <c r="Q277" i="3"/>
  <c r="P277" i="3"/>
  <c r="T276" i="3"/>
  <c r="R276" i="3"/>
  <c r="Q276" i="3"/>
  <c r="P276" i="3"/>
  <c r="T275" i="3"/>
  <c r="R275" i="3"/>
  <c r="Q275" i="3"/>
  <c r="P275" i="3"/>
  <c r="T274" i="3"/>
  <c r="R274" i="3"/>
  <c r="Q274" i="3"/>
  <c r="P274" i="3"/>
  <c r="R273" i="3"/>
  <c r="Q273" i="3"/>
  <c r="P273" i="3"/>
  <c r="T346" i="3"/>
  <c r="R346" i="3"/>
  <c r="Q346" i="3"/>
  <c r="T345" i="3"/>
  <c r="R345" i="3"/>
  <c r="Q345" i="3"/>
  <c r="P345" i="3"/>
  <c r="T344" i="3"/>
  <c r="R344" i="3"/>
  <c r="Q344" i="3"/>
  <c r="P344" i="3"/>
  <c r="T343" i="3"/>
  <c r="R343" i="3"/>
  <c r="Q343" i="3"/>
  <c r="P343" i="3"/>
  <c r="T342" i="3"/>
  <c r="R342" i="3"/>
  <c r="Q342" i="3"/>
  <c r="P342" i="3"/>
  <c r="T341" i="3"/>
  <c r="R341" i="3"/>
  <c r="Q341" i="3"/>
  <c r="P341" i="3"/>
  <c r="T340" i="3"/>
  <c r="R340" i="3"/>
  <c r="Q340" i="3"/>
  <c r="P340" i="3"/>
  <c r="T339" i="3"/>
  <c r="R339" i="3"/>
  <c r="Q339" i="3"/>
  <c r="P339" i="3"/>
  <c r="T338" i="3"/>
  <c r="R338" i="3"/>
  <c r="Q338" i="3"/>
  <c r="P338" i="3"/>
  <c r="T337" i="3"/>
  <c r="R337" i="3"/>
  <c r="Q337" i="3"/>
  <c r="P337" i="3"/>
  <c r="T336" i="3"/>
  <c r="R336" i="3"/>
  <c r="Q336" i="3"/>
  <c r="P336" i="3"/>
  <c r="T335" i="3"/>
  <c r="R335" i="3"/>
  <c r="Q335" i="3"/>
  <c r="P335" i="3"/>
  <c r="T334" i="3"/>
  <c r="R334" i="3"/>
  <c r="Q334" i="3"/>
  <c r="P334" i="3"/>
  <c r="T333" i="3"/>
  <c r="R333" i="3"/>
  <c r="Q333" i="3"/>
  <c r="P333" i="3"/>
  <c r="T332" i="3"/>
  <c r="R332" i="3"/>
  <c r="Q332" i="3"/>
  <c r="P332" i="3"/>
  <c r="T331" i="3"/>
  <c r="R331" i="3"/>
  <c r="Q331" i="3"/>
  <c r="P331" i="3"/>
  <c r="T330" i="3"/>
  <c r="R330" i="3"/>
  <c r="Q330" i="3"/>
  <c r="P330" i="3"/>
  <c r="R329" i="3"/>
  <c r="Q329" i="3"/>
  <c r="P329" i="3"/>
  <c r="H332" i="3"/>
  <c r="E332" i="3"/>
  <c r="V332" i="3" s="1"/>
  <c r="W332" i="3" s="1"/>
  <c r="T461" i="3"/>
  <c r="R461" i="3"/>
  <c r="Q461" i="3"/>
  <c r="T460" i="3"/>
  <c r="R460" i="3"/>
  <c r="Q460" i="3"/>
  <c r="P460" i="3"/>
  <c r="T459" i="3"/>
  <c r="R459" i="3"/>
  <c r="Q459" i="3"/>
  <c r="P459" i="3"/>
  <c r="T458" i="3"/>
  <c r="R458" i="3"/>
  <c r="Q458" i="3"/>
  <c r="P458" i="3"/>
  <c r="T457" i="3"/>
  <c r="R457" i="3"/>
  <c r="Q457" i="3"/>
  <c r="P457" i="3"/>
  <c r="T456" i="3"/>
  <c r="R456" i="3"/>
  <c r="Q456" i="3"/>
  <c r="P456" i="3"/>
  <c r="T455" i="3"/>
  <c r="R455" i="3"/>
  <c r="Q455" i="3"/>
  <c r="P455" i="3"/>
  <c r="R454" i="3"/>
  <c r="Q454" i="3"/>
  <c r="P454" i="3"/>
  <c r="T450" i="3"/>
  <c r="R450" i="3"/>
  <c r="Q450" i="3"/>
  <c r="T449" i="3"/>
  <c r="R449" i="3"/>
  <c r="Q449" i="3"/>
  <c r="P449" i="3"/>
  <c r="T448" i="3"/>
  <c r="R448" i="3"/>
  <c r="Q448" i="3"/>
  <c r="P448" i="3"/>
  <c r="T447" i="3"/>
  <c r="R447" i="3"/>
  <c r="Q447" i="3"/>
  <c r="P447" i="3"/>
  <c r="T446" i="3"/>
  <c r="R446" i="3"/>
  <c r="Q446" i="3"/>
  <c r="P446" i="3"/>
  <c r="T445" i="3"/>
  <c r="R445" i="3"/>
  <c r="Q445" i="3"/>
  <c r="P445" i="3"/>
  <c r="T444" i="3"/>
  <c r="R444" i="3"/>
  <c r="Q444" i="3"/>
  <c r="P444" i="3"/>
  <c r="T443" i="3"/>
  <c r="R443" i="3"/>
  <c r="Q443" i="3"/>
  <c r="P443" i="3"/>
  <c r="T442" i="3"/>
  <c r="R442" i="3"/>
  <c r="Q442" i="3"/>
  <c r="P442" i="3"/>
  <c r="R441" i="3"/>
  <c r="Q441" i="3"/>
  <c r="P441" i="3"/>
  <c r="T437" i="3"/>
  <c r="R437" i="3"/>
  <c r="Q437" i="3"/>
  <c r="T436" i="3"/>
  <c r="R436" i="3"/>
  <c r="Q436" i="3"/>
  <c r="P436" i="3"/>
  <c r="T435" i="3"/>
  <c r="R435" i="3"/>
  <c r="Q435" i="3"/>
  <c r="P435" i="3"/>
  <c r="T434" i="3"/>
  <c r="R434" i="3"/>
  <c r="Q434" i="3"/>
  <c r="P434" i="3"/>
  <c r="T433" i="3"/>
  <c r="R433" i="3"/>
  <c r="Q433" i="3"/>
  <c r="P433" i="3"/>
  <c r="T432" i="3"/>
  <c r="R432" i="3"/>
  <c r="Q432" i="3"/>
  <c r="P432" i="3"/>
  <c r="T431" i="3"/>
  <c r="R431" i="3"/>
  <c r="Q431" i="3"/>
  <c r="P431" i="3"/>
  <c r="R430" i="3"/>
  <c r="Q430" i="3"/>
  <c r="P430" i="3"/>
  <c r="T402" i="3"/>
  <c r="R402" i="3"/>
  <c r="Q402" i="3"/>
  <c r="T401" i="3"/>
  <c r="R401" i="3"/>
  <c r="Q401" i="3"/>
  <c r="P401" i="3"/>
  <c r="T400" i="3"/>
  <c r="R400" i="3"/>
  <c r="Q400" i="3"/>
  <c r="P400" i="3"/>
  <c r="T399" i="3"/>
  <c r="R399" i="3"/>
  <c r="Q399" i="3"/>
  <c r="P399" i="3"/>
  <c r="T398" i="3"/>
  <c r="R398" i="3"/>
  <c r="Q398" i="3"/>
  <c r="P398" i="3"/>
  <c r="T397" i="3"/>
  <c r="R397" i="3"/>
  <c r="Q397" i="3"/>
  <c r="P397" i="3"/>
  <c r="T396" i="3"/>
  <c r="R396" i="3"/>
  <c r="Q396" i="3"/>
  <c r="P396" i="3"/>
  <c r="T395" i="3"/>
  <c r="R395" i="3"/>
  <c r="Q395" i="3"/>
  <c r="P395" i="3"/>
  <c r="T394" i="3"/>
  <c r="R394" i="3"/>
  <c r="Q394" i="3"/>
  <c r="P394" i="3"/>
  <c r="R393" i="3"/>
  <c r="Q393" i="3"/>
  <c r="P393" i="3"/>
  <c r="U375" i="3"/>
  <c r="T374" i="3"/>
  <c r="R374" i="3"/>
  <c r="Q374" i="3"/>
  <c r="T370" i="3"/>
  <c r="R370" i="3"/>
  <c r="Q370" i="3"/>
  <c r="P370" i="3"/>
  <c r="T369" i="3"/>
  <c r="R369" i="3"/>
  <c r="Q369" i="3"/>
  <c r="P369" i="3"/>
  <c r="T368" i="3"/>
  <c r="R368" i="3"/>
  <c r="Q368" i="3"/>
  <c r="P368" i="3"/>
  <c r="T367" i="3"/>
  <c r="R367" i="3"/>
  <c r="Q367" i="3"/>
  <c r="P367" i="3"/>
  <c r="T366" i="3"/>
  <c r="R366" i="3"/>
  <c r="Q366" i="3"/>
  <c r="P366" i="3"/>
  <c r="T365" i="3"/>
  <c r="R365" i="3"/>
  <c r="Q365" i="3"/>
  <c r="P365" i="3"/>
  <c r="T364" i="3"/>
  <c r="R364" i="3"/>
  <c r="Q364" i="3"/>
  <c r="P364" i="3"/>
  <c r="T363" i="3"/>
  <c r="R363" i="3"/>
  <c r="Q363" i="3"/>
  <c r="P363" i="3"/>
  <c r="R362" i="3"/>
  <c r="Q362" i="3"/>
  <c r="P362" i="3"/>
  <c r="U390" i="3"/>
  <c r="T389" i="3"/>
  <c r="R389" i="3"/>
  <c r="Q389" i="3"/>
  <c r="T384" i="3"/>
  <c r="R384" i="3"/>
  <c r="Q384" i="3"/>
  <c r="P384" i="3"/>
  <c r="R378" i="3"/>
  <c r="Q378" i="3"/>
  <c r="P378" i="3"/>
  <c r="T325" i="3"/>
  <c r="R325" i="3"/>
  <c r="Q325" i="3"/>
  <c r="T324" i="3"/>
  <c r="R324" i="3"/>
  <c r="Q324" i="3"/>
  <c r="P324" i="3"/>
  <c r="T323" i="3"/>
  <c r="R323" i="3"/>
  <c r="Q323" i="3"/>
  <c r="P323" i="3"/>
  <c r="R322" i="3"/>
  <c r="Q322" i="3"/>
  <c r="P322" i="3"/>
  <c r="T263" i="3"/>
  <c r="R263" i="3"/>
  <c r="Q263" i="3"/>
  <c r="P263" i="3"/>
  <c r="T262" i="3"/>
  <c r="R262" i="3"/>
  <c r="Q262" i="3"/>
  <c r="P262" i="3"/>
  <c r="T261" i="3"/>
  <c r="R261" i="3"/>
  <c r="Q261" i="3"/>
  <c r="P261" i="3"/>
  <c r="T260" i="3"/>
  <c r="R260" i="3"/>
  <c r="Q260" i="3"/>
  <c r="P260" i="3"/>
  <c r="T259" i="3"/>
  <c r="R259" i="3"/>
  <c r="Q259" i="3"/>
  <c r="P259" i="3"/>
  <c r="T258" i="3"/>
  <c r="R258" i="3"/>
  <c r="Q258" i="3"/>
  <c r="P258" i="3"/>
  <c r="T205" i="3"/>
  <c r="R205" i="3"/>
  <c r="Q205" i="3"/>
  <c r="T204" i="3"/>
  <c r="R204" i="3"/>
  <c r="Q204" i="3"/>
  <c r="P204" i="3"/>
  <c r="T203" i="3"/>
  <c r="R203" i="3"/>
  <c r="Q203" i="3"/>
  <c r="P203" i="3"/>
  <c r="T202" i="3"/>
  <c r="R202" i="3"/>
  <c r="Q202" i="3"/>
  <c r="P202" i="3"/>
  <c r="T201" i="3"/>
  <c r="R201" i="3"/>
  <c r="Q201" i="3"/>
  <c r="P201" i="3"/>
  <c r="R200" i="3"/>
  <c r="Q200" i="3"/>
  <c r="P200" i="3"/>
  <c r="T195" i="3"/>
  <c r="R195" i="3"/>
  <c r="Q195" i="3"/>
  <c r="P195" i="3"/>
  <c r="T194" i="3"/>
  <c r="R194" i="3"/>
  <c r="Q194" i="3"/>
  <c r="S194" i="3" s="1"/>
  <c r="P194" i="3"/>
  <c r="T193" i="3"/>
  <c r="R193" i="3"/>
  <c r="Q193" i="3"/>
  <c r="P193" i="3"/>
  <c r="T192" i="3"/>
  <c r="R192" i="3"/>
  <c r="Q192" i="3"/>
  <c r="P192" i="3"/>
  <c r="R191" i="3"/>
  <c r="Q191" i="3"/>
  <c r="P191" i="3"/>
  <c r="T186" i="3"/>
  <c r="R186" i="3"/>
  <c r="Q186" i="3"/>
  <c r="P186" i="3"/>
  <c r="T185" i="3"/>
  <c r="R185" i="3"/>
  <c r="Q185" i="3"/>
  <c r="P185" i="3"/>
  <c r="T184" i="3"/>
  <c r="R184" i="3"/>
  <c r="Q184" i="3"/>
  <c r="P184" i="3"/>
  <c r="T183" i="3"/>
  <c r="R183" i="3"/>
  <c r="Q183" i="3"/>
  <c r="P183" i="3"/>
  <c r="T177" i="3"/>
  <c r="R177" i="3"/>
  <c r="Q177" i="3"/>
  <c r="P177" i="3"/>
  <c r="T175" i="3"/>
  <c r="R175" i="3"/>
  <c r="Q175" i="3"/>
  <c r="P175" i="3"/>
  <c r="T171" i="3"/>
  <c r="R171" i="3"/>
  <c r="Q171" i="3"/>
  <c r="P171" i="3"/>
  <c r="T163" i="3"/>
  <c r="R163" i="3"/>
  <c r="Q163" i="3"/>
  <c r="P163" i="3"/>
  <c r="T162" i="3"/>
  <c r="R162" i="3"/>
  <c r="Q162" i="3"/>
  <c r="P162" i="3"/>
  <c r="T161" i="3"/>
  <c r="R161" i="3"/>
  <c r="Q161" i="3"/>
  <c r="P161" i="3"/>
  <c r="T156" i="3"/>
  <c r="R156" i="3"/>
  <c r="Q156" i="3"/>
  <c r="P156" i="3"/>
  <c r="T101" i="3"/>
  <c r="R101" i="3"/>
  <c r="Q101" i="3"/>
  <c r="P101" i="3"/>
  <c r="T100" i="3"/>
  <c r="R100" i="3"/>
  <c r="Q100" i="3"/>
  <c r="P100" i="3"/>
  <c r="T99" i="3"/>
  <c r="R99" i="3"/>
  <c r="Q99" i="3"/>
  <c r="P99" i="3"/>
  <c r="T98" i="3"/>
  <c r="R98" i="3"/>
  <c r="Q98" i="3"/>
  <c r="P98" i="3"/>
  <c r="T97" i="3"/>
  <c r="R97" i="3"/>
  <c r="Q97" i="3"/>
  <c r="P97" i="3"/>
  <c r="T96" i="3"/>
  <c r="R96" i="3"/>
  <c r="Q96" i="3"/>
  <c r="P96" i="3"/>
  <c r="U167" i="3"/>
  <c r="T165" i="3"/>
  <c r="R165" i="3"/>
  <c r="Q165" i="3"/>
  <c r="P165" i="3"/>
  <c r="T164" i="3"/>
  <c r="R164" i="3"/>
  <c r="Q164" i="3"/>
  <c r="P164" i="3"/>
  <c r="T155" i="3"/>
  <c r="R155" i="3"/>
  <c r="Q155" i="3"/>
  <c r="P155" i="3"/>
  <c r="T149" i="3"/>
  <c r="R149" i="3"/>
  <c r="Q149" i="3"/>
  <c r="P149" i="3"/>
  <c r="T147" i="3"/>
  <c r="R147" i="3"/>
  <c r="Q147" i="3"/>
  <c r="P147" i="3"/>
  <c r="T146" i="3"/>
  <c r="R146" i="3"/>
  <c r="Q146" i="3"/>
  <c r="P146" i="3"/>
  <c r="T145" i="3"/>
  <c r="R145" i="3"/>
  <c r="Q145" i="3"/>
  <c r="P145" i="3"/>
  <c r="T144" i="3"/>
  <c r="R144" i="3"/>
  <c r="Q144" i="3"/>
  <c r="S144" i="3" s="1"/>
  <c r="P144" i="3"/>
  <c r="T135" i="3"/>
  <c r="R135" i="3"/>
  <c r="Q135" i="3"/>
  <c r="P135" i="3"/>
  <c r="T134" i="3"/>
  <c r="R134" i="3"/>
  <c r="Q134" i="3"/>
  <c r="P134" i="3"/>
  <c r="T133" i="3"/>
  <c r="R133" i="3"/>
  <c r="Q133" i="3"/>
  <c r="P133" i="3"/>
  <c r="T132" i="3"/>
  <c r="R132" i="3"/>
  <c r="Q132" i="3"/>
  <c r="P132" i="3"/>
  <c r="T131" i="3"/>
  <c r="R131" i="3"/>
  <c r="Q131" i="3"/>
  <c r="P131" i="3"/>
  <c r="T130" i="3"/>
  <c r="R130" i="3"/>
  <c r="Q130" i="3"/>
  <c r="P130" i="3"/>
  <c r="T129" i="3"/>
  <c r="R129" i="3"/>
  <c r="Q129" i="3"/>
  <c r="P129" i="3"/>
  <c r="T128" i="3"/>
  <c r="R128" i="3"/>
  <c r="Q128" i="3"/>
  <c r="P128" i="3"/>
  <c r="T127" i="3"/>
  <c r="R127" i="3"/>
  <c r="Q127" i="3"/>
  <c r="S127" i="3" s="1"/>
  <c r="P127" i="3"/>
  <c r="T115" i="3"/>
  <c r="R115" i="3"/>
  <c r="Q115" i="3"/>
  <c r="P115" i="3"/>
  <c r="T113" i="3"/>
  <c r="R113" i="3"/>
  <c r="Q113" i="3"/>
  <c r="P113" i="3"/>
  <c r="T112" i="3"/>
  <c r="R112" i="3"/>
  <c r="Q112" i="3"/>
  <c r="P112" i="3"/>
  <c r="T111" i="3"/>
  <c r="R111" i="3"/>
  <c r="Q111" i="3"/>
  <c r="P111" i="3"/>
  <c r="T110" i="3"/>
  <c r="R110" i="3"/>
  <c r="Q110" i="3"/>
  <c r="P110" i="3"/>
  <c r="T103" i="3"/>
  <c r="R103" i="3"/>
  <c r="Q103" i="3"/>
  <c r="P103" i="3"/>
  <c r="T102" i="3"/>
  <c r="R102" i="3"/>
  <c r="Q102" i="3"/>
  <c r="P102" i="3"/>
  <c r="T94" i="3"/>
  <c r="R94" i="3"/>
  <c r="Q94" i="3"/>
  <c r="P94" i="3"/>
  <c r="T93" i="3"/>
  <c r="R93" i="3"/>
  <c r="Q93" i="3"/>
  <c r="S93" i="3" s="1"/>
  <c r="P93" i="3"/>
  <c r="T92" i="3"/>
  <c r="R92" i="3"/>
  <c r="Q92" i="3"/>
  <c r="P92" i="3"/>
  <c r="T91" i="3"/>
  <c r="R91" i="3"/>
  <c r="Q91" i="3"/>
  <c r="P91" i="3"/>
  <c r="T90" i="3"/>
  <c r="R90" i="3"/>
  <c r="Q90" i="3"/>
  <c r="S90" i="3" s="1"/>
  <c r="P90" i="3"/>
  <c r="T89" i="3"/>
  <c r="R89" i="3"/>
  <c r="Q89" i="3"/>
  <c r="P89" i="3"/>
  <c r="T88" i="3"/>
  <c r="R88" i="3"/>
  <c r="Q88" i="3"/>
  <c r="P88" i="3"/>
  <c r="T81" i="3"/>
  <c r="R81" i="3"/>
  <c r="Q81" i="3"/>
  <c r="S81" i="3" s="1"/>
  <c r="P81" i="3"/>
  <c r="T80" i="3"/>
  <c r="R80" i="3"/>
  <c r="Q80" i="3"/>
  <c r="P80" i="3"/>
  <c r="T79" i="3"/>
  <c r="R79" i="3"/>
  <c r="Q79" i="3"/>
  <c r="P79" i="3"/>
  <c r="T78" i="3"/>
  <c r="R78" i="3"/>
  <c r="Q78" i="3"/>
  <c r="S78" i="3" s="1"/>
  <c r="P78" i="3"/>
  <c r="T77" i="3"/>
  <c r="R77" i="3"/>
  <c r="Q77" i="3"/>
  <c r="P77" i="3"/>
  <c r="T76" i="3"/>
  <c r="R76" i="3"/>
  <c r="Q76" i="3"/>
  <c r="P76" i="3"/>
  <c r="T74" i="3"/>
  <c r="R74" i="3"/>
  <c r="Q74" i="3"/>
  <c r="S74" i="3" s="1"/>
  <c r="P74" i="3"/>
  <c r="T73" i="3"/>
  <c r="R73" i="3"/>
  <c r="Q73" i="3"/>
  <c r="P73" i="3"/>
  <c r="E82" i="3"/>
  <c r="E81" i="3"/>
  <c r="V81" i="3" s="1"/>
  <c r="E80" i="3"/>
  <c r="E79" i="3"/>
  <c r="V79" i="3" s="1"/>
  <c r="E78" i="3"/>
  <c r="V78" i="3" s="1"/>
  <c r="T67" i="3"/>
  <c r="R67" i="3"/>
  <c r="Q67" i="3"/>
  <c r="T66" i="3"/>
  <c r="R66" i="3"/>
  <c r="Q66" i="3"/>
  <c r="P66" i="3"/>
  <c r="T65" i="3"/>
  <c r="R65" i="3"/>
  <c r="Q65" i="3"/>
  <c r="P65" i="3"/>
  <c r="T64" i="3"/>
  <c r="R64" i="3"/>
  <c r="Q64" i="3"/>
  <c r="P64" i="3"/>
  <c r="T63" i="3"/>
  <c r="R63" i="3"/>
  <c r="Q63" i="3"/>
  <c r="P63" i="3"/>
  <c r="T62" i="3"/>
  <c r="R62" i="3"/>
  <c r="Q62" i="3"/>
  <c r="P62" i="3"/>
  <c r="T60" i="3"/>
  <c r="R60" i="3"/>
  <c r="Q60" i="3"/>
  <c r="S60" i="3" s="1"/>
  <c r="P60" i="3"/>
  <c r="T59" i="3"/>
  <c r="R59" i="3"/>
  <c r="Q59" i="3"/>
  <c r="P59" i="3"/>
  <c r="T83" i="3"/>
  <c r="R83" i="3"/>
  <c r="Q83" i="3"/>
  <c r="P83" i="3"/>
  <c r="T75" i="3"/>
  <c r="R75" i="3"/>
  <c r="Q75" i="3"/>
  <c r="S75" i="3" s="1"/>
  <c r="P75" i="3"/>
  <c r="H66" i="3"/>
  <c r="E66" i="3"/>
  <c r="V66" i="3" s="1"/>
  <c r="W66" i="3" s="1"/>
  <c r="T82" i="3"/>
  <c r="R82" i="3"/>
  <c r="Q82" i="3"/>
  <c r="P82" i="3"/>
  <c r="T61" i="3"/>
  <c r="R61" i="3"/>
  <c r="Q61" i="3"/>
  <c r="P61" i="3"/>
  <c r="T58" i="3"/>
  <c r="R58" i="3"/>
  <c r="Q58" i="3"/>
  <c r="P58" i="3"/>
  <c r="T57" i="3"/>
  <c r="R57" i="3"/>
  <c r="Q57" i="3"/>
  <c r="P57" i="3"/>
  <c r="T56" i="3"/>
  <c r="R56" i="3"/>
  <c r="Q56" i="3"/>
  <c r="P56" i="3"/>
  <c r="T55" i="3"/>
  <c r="R55" i="3"/>
  <c r="Q55" i="3"/>
  <c r="P55" i="3"/>
  <c r="R54" i="3"/>
  <c r="Q54" i="3"/>
  <c r="P54" i="3"/>
  <c r="T50" i="3"/>
  <c r="R50" i="3"/>
  <c r="Q50" i="3"/>
  <c r="T49" i="3"/>
  <c r="R49" i="3"/>
  <c r="Q49" i="3"/>
  <c r="P49" i="3"/>
  <c r="T48" i="3"/>
  <c r="R48" i="3"/>
  <c r="Q48" i="3"/>
  <c r="P48" i="3"/>
  <c r="T47" i="3"/>
  <c r="R47" i="3"/>
  <c r="Q47" i="3"/>
  <c r="P47" i="3"/>
  <c r="T46" i="3"/>
  <c r="R46" i="3"/>
  <c r="Q46" i="3"/>
  <c r="S46" i="3" s="1"/>
  <c r="P46" i="3"/>
  <c r="T45" i="3"/>
  <c r="R45" i="3"/>
  <c r="Q45" i="3"/>
  <c r="P45" i="3"/>
  <c r="T44" i="3"/>
  <c r="R44" i="3"/>
  <c r="Q44" i="3"/>
  <c r="P44" i="3"/>
  <c r="R43" i="3"/>
  <c r="Q43" i="3"/>
  <c r="P43" i="3"/>
  <c r="U40" i="3"/>
  <c r="P14" i="3"/>
  <c r="Q14" i="3"/>
  <c r="R14" i="3"/>
  <c r="P15" i="3"/>
  <c r="Q15" i="3"/>
  <c r="R15" i="3"/>
  <c r="T15" i="3"/>
  <c r="P16" i="3"/>
  <c r="Q16" i="3"/>
  <c r="R16" i="3"/>
  <c r="T16" i="3"/>
  <c r="P17" i="3"/>
  <c r="Q17" i="3"/>
  <c r="R17" i="3"/>
  <c r="T17" i="3"/>
  <c r="P18" i="3"/>
  <c r="Q18" i="3"/>
  <c r="R18" i="3"/>
  <c r="T18" i="3"/>
  <c r="P19" i="3"/>
  <c r="Q19" i="3"/>
  <c r="R19" i="3"/>
  <c r="T19" i="3"/>
  <c r="P20" i="3"/>
  <c r="Q20" i="3"/>
  <c r="R20" i="3"/>
  <c r="T20" i="3"/>
  <c r="P21" i="3"/>
  <c r="Q21" i="3"/>
  <c r="R21" i="3"/>
  <c r="T21" i="3"/>
  <c r="P22" i="3"/>
  <c r="Q22" i="3"/>
  <c r="R22" i="3"/>
  <c r="T22" i="3"/>
  <c r="P23" i="3"/>
  <c r="Q23" i="3"/>
  <c r="R23" i="3"/>
  <c r="T23" i="3"/>
  <c r="P24" i="3"/>
  <c r="Q24" i="3"/>
  <c r="R24" i="3"/>
  <c r="T24" i="3"/>
  <c r="P25" i="3"/>
  <c r="Q25" i="3"/>
  <c r="R25" i="3"/>
  <c r="T25" i="3"/>
  <c r="P26" i="3"/>
  <c r="Q26" i="3"/>
  <c r="R26" i="3"/>
  <c r="T26" i="3"/>
  <c r="P27" i="3"/>
  <c r="Q27" i="3"/>
  <c r="R27" i="3"/>
  <c r="T27" i="3"/>
  <c r="Q28" i="3"/>
  <c r="R28" i="3"/>
  <c r="T28" i="3"/>
  <c r="E17" i="3"/>
  <c r="V17" i="3" s="1"/>
  <c r="W17" i="3" s="1"/>
  <c r="H17" i="3"/>
  <c r="U11" i="3"/>
  <c r="T9" i="3"/>
  <c r="R9" i="3"/>
  <c r="Q9" i="3"/>
  <c r="P9" i="3"/>
  <c r="T8" i="3"/>
  <c r="R8" i="3"/>
  <c r="Q8" i="3"/>
  <c r="P8" i="3"/>
  <c r="T7" i="3"/>
  <c r="R7" i="3"/>
  <c r="Q7" i="3"/>
  <c r="P7" i="3"/>
  <c r="H8" i="3"/>
  <c r="E8" i="3"/>
  <c r="V8" i="3" s="1"/>
  <c r="W8" i="3" s="1"/>
  <c r="E61" i="3"/>
  <c r="V61" i="3" s="1"/>
  <c r="W61" i="3" s="1"/>
  <c r="E62" i="3"/>
  <c r="V62" i="3" s="1"/>
  <c r="W62" i="3" s="1"/>
  <c r="E63" i="3"/>
  <c r="V63" i="3" s="1"/>
  <c r="W63" i="3" s="1"/>
  <c r="E64" i="3"/>
  <c r="V64" i="3" s="1"/>
  <c r="W64" i="3" s="1"/>
  <c r="U473" i="3"/>
  <c r="T472" i="3"/>
  <c r="R472" i="3"/>
  <c r="Q472" i="3"/>
  <c r="H472" i="3"/>
  <c r="E472" i="3"/>
  <c r="V472" i="3" s="1"/>
  <c r="T471" i="3"/>
  <c r="R471" i="3"/>
  <c r="Q471" i="3"/>
  <c r="P471" i="3"/>
  <c r="H471" i="3"/>
  <c r="E471" i="3"/>
  <c r="V471" i="3" s="1"/>
  <c r="W471" i="3" s="1"/>
  <c r="T470" i="3"/>
  <c r="R470" i="3"/>
  <c r="Q470" i="3"/>
  <c r="P470" i="3"/>
  <c r="H470" i="3"/>
  <c r="E470" i="3"/>
  <c r="V470" i="3" s="1"/>
  <c r="T469" i="3"/>
  <c r="R469" i="3"/>
  <c r="Q469" i="3"/>
  <c r="P469" i="3"/>
  <c r="H469" i="3"/>
  <c r="E469" i="3"/>
  <c r="T468" i="3"/>
  <c r="R468" i="3"/>
  <c r="Q468" i="3"/>
  <c r="P468" i="3"/>
  <c r="H468" i="3"/>
  <c r="E468" i="3"/>
  <c r="T467" i="3"/>
  <c r="R467" i="3"/>
  <c r="Q467" i="3"/>
  <c r="P467" i="3"/>
  <c r="H467" i="3"/>
  <c r="E467" i="3"/>
  <c r="T466" i="3"/>
  <c r="R466" i="3"/>
  <c r="Q466" i="3"/>
  <c r="P466" i="3"/>
  <c r="H466" i="3"/>
  <c r="E466" i="3"/>
  <c r="V466" i="3" s="1"/>
  <c r="R465" i="3"/>
  <c r="Q465" i="3"/>
  <c r="P465" i="3"/>
  <c r="H465" i="3"/>
  <c r="E465" i="3"/>
  <c r="V465" i="3" s="1"/>
  <c r="W465" i="3" s="1"/>
  <c r="U462" i="3"/>
  <c r="H461" i="3"/>
  <c r="E461" i="3"/>
  <c r="V461" i="3" s="1"/>
  <c r="H460" i="3"/>
  <c r="E460" i="3"/>
  <c r="V460" i="3" s="1"/>
  <c r="W460" i="3" s="1"/>
  <c r="H459" i="3"/>
  <c r="E459" i="3"/>
  <c r="V459" i="3" s="1"/>
  <c r="H458" i="3"/>
  <c r="E458" i="3"/>
  <c r="V458" i="3" s="1"/>
  <c r="H457" i="3"/>
  <c r="E457" i="3"/>
  <c r="V457" i="3" s="1"/>
  <c r="H456" i="3"/>
  <c r="E456" i="3"/>
  <c r="V456" i="3" s="1"/>
  <c r="H455" i="3"/>
  <c r="E455" i="3"/>
  <c r="V455" i="3" s="1"/>
  <c r="H454" i="3"/>
  <c r="E454" i="3"/>
  <c r="V454" i="3" s="1"/>
  <c r="U451" i="3"/>
  <c r="H450" i="3"/>
  <c r="E450" i="3"/>
  <c r="H449" i="3"/>
  <c r="E449" i="3"/>
  <c r="H448" i="3"/>
  <c r="E448" i="3"/>
  <c r="V448" i="3" s="1"/>
  <c r="H447" i="3"/>
  <c r="E447" i="3"/>
  <c r="V447" i="3" s="1"/>
  <c r="H202" i="3"/>
  <c r="E202" i="3"/>
  <c r="V202" i="3" s="1"/>
  <c r="H444" i="3"/>
  <c r="E444" i="3"/>
  <c r="H443" i="3"/>
  <c r="E443" i="3"/>
  <c r="V443" i="3" s="1"/>
  <c r="H442" i="3"/>
  <c r="E442" i="3"/>
  <c r="V442" i="3" s="1"/>
  <c r="H441" i="3"/>
  <c r="E441" i="3"/>
  <c r="V441" i="3" s="1"/>
  <c r="U438" i="3"/>
  <c r="H437" i="3"/>
  <c r="E437" i="3"/>
  <c r="V437" i="3" s="1"/>
  <c r="H436" i="3"/>
  <c r="E436" i="3"/>
  <c r="H435" i="3"/>
  <c r="E435" i="3"/>
  <c r="H47" i="3"/>
  <c r="E47" i="3"/>
  <c r="V47" i="3" s="1"/>
  <c r="H46" i="3"/>
  <c r="E46" i="3"/>
  <c r="V46" i="3" s="1"/>
  <c r="H184" i="3"/>
  <c r="E184" i="3"/>
  <c r="V184" i="3" s="1"/>
  <c r="H432" i="3"/>
  <c r="E432" i="3"/>
  <c r="V432" i="3" s="1"/>
  <c r="H431" i="3"/>
  <c r="E431" i="3"/>
  <c r="V431" i="3" s="1"/>
  <c r="H430" i="3"/>
  <c r="E430" i="3"/>
  <c r="V430" i="3" s="1"/>
  <c r="U427" i="3"/>
  <c r="T426" i="3"/>
  <c r="R426" i="3"/>
  <c r="Q426" i="3"/>
  <c r="H426" i="3"/>
  <c r="E426" i="3"/>
  <c r="V426" i="3" s="1"/>
  <c r="T425" i="3"/>
  <c r="R425" i="3"/>
  <c r="Q425" i="3"/>
  <c r="P425" i="3"/>
  <c r="H425" i="3"/>
  <c r="E425" i="3"/>
  <c r="V425" i="3" s="1"/>
  <c r="T424" i="3"/>
  <c r="R424" i="3"/>
  <c r="Q424" i="3"/>
  <c r="P424" i="3"/>
  <c r="H424" i="3"/>
  <c r="E424" i="3"/>
  <c r="T423" i="3"/>
  <c r="R423" i="3"/>
  <c r="Q423" i="3"/>
  <c r="P423" i="3"/>
  <c r="H423" i="3"/>
  <c r="E423" i="3"/>
  <c r="T422" i="3"/>
  <c r="R422" i="3"/>
  <c r="Q422" i="3"/>
  <c r="P422" i="3"/>
  <c r="H422" i="3"/>
  <c r="E422" i="3"/>
  <c r="T421" i="3"/>
  <c r="R421" i="3"/>
  <c r="Q421" i="3"/>
  <c r="P421" i="3"/>
  <c r="H421" i="3"/>
  <c r="E421" i="3"/>
  <c r="T420" i="3"/>
  <c r="R420" i="3"/>
  <c r="Q420" i="3"/>
  <c r="P420" i="3"/>
  <c r="H420" i="3"/>
  <c r="E420" i="3"/>
  <c r="V420" i="3" s="1"/>
  <c r="R419" i="3"/>
  <c r="Q419" i="3"/>
  <c r="P419" i="3"/>
  <c r="H419" i="3"/>
  <c r="E419" i="3"/>
  <c r="U416" i="3"/>
  <c r="T415" i="3"/>
  <c r="R415" i="3"/>
  <c r="Q415" i="3"/>
  <c r="H415" i="3"/>
  <c r="E415" i="3"/>
  <c r="V415" i="3" s="1"/>
  <c r="T414" i="3"/>
  <c r="R414" i="3"/>
  <c r="Q414" i="3"/>
  <c r="P414" i="3"/>
  <c r="H414" i="3"/>
  <c r="E414" i="3"/>
  <c r="V414" i="3" s="1"/>
  <c r="T413" i="3"/>
  <c r="R413" i="3"/>
  <c r="Q413" i="3"/>
  <c r="P413" i="3"/>
  <c r="H413" i="3"/>
  <c r="E413" i="3"/>
  <c r="V413" i="3" s="1"/>
  <c r="T412" i="3"/>
  <c r="R412" i="3"/>
  <c r="Q412" i="3"/>
  <c r="P412" i="3"/>
  <c r="H412" i="3"/>
  <c r="E412" i="3"/>
  <c r="V412" i="3" s="1"/>
  <c r="T411" i="3"/>
  <c r="R411" i="3"/>
  <c r="Q411" i="3"/>
  <c r="P411" i="3"/>
  <c r="H411" i="3"/>
  <c r="E411" i="3"/>
  <c r="T410" i="3"/>
  <c r="R410" i="3"/>
  <c r="Q410" i="3"/>
  <c r="P410" i="3"/>
  <c r="H410" i="3"/>
  <c r="E410" i="3"/>
  <c r="V410" i="3" s="1"/>
  <c r="T409" i="3"/>
  <c r="R409" i="3"/>
  <c r="Q409" i="3"/>
  <c r="P409" i="3"/>
  <c r="H409" i="3"/>
  <c r="E409" i="3"/>
  <c r="V409" i="3" s="1"/>
  <c r="T408" i="3"/>
  <c r="R408" i="3"/>
  <c r="Q408" i="3"/>
  <c r="P408" i="3"/>
  <c r="H408" i="3"/>
  <c r="E408" i="3"/>
  <c r="V408" i="3" s="1"/>
  <c r="T407" i="3"/>
  <c r="R407" i="3"/>
  <c r="Q407" i="3"/>
  <c r="P407" i="3"/>
  <c r="H407" i="3"/>
  <c r="E407" i="3"/>
  <c r="R406" i="3"/>
  <c r="Q406" i="3"/>
  <c r="P406" i="3"/>
  <c r="H406" i="3"/>
  <c r="E406" i="3"/>
  <c r="V406" i="3" s="1"/>
  <c r="U403" i="3"/>
  <c r="H402" i="3"/>
  <c r="E402" i="3"/>
  <c r="H401" i="3"/>
  <c r="E401" i="3"/>
  <c r="V401" i="3" s="1"/>
  <c r="H400" i="3"/>
  <c r="E400" i="3"/>
  <c r="H399" i="3"/>
  <c r="E399" i="3"/>
  <c r="V399" i="3" s="1"/>
  <c r="H398" i="3"/>
  <c r="E398" i="3"/>
  <c r="H368" i="3"/>
  <c r="E368" i="3"/>
  <c r="H446" i="3"/>
  <c r="E446" i="3"/>
  <c r="H445" i="3"/>
  <c r="E445" i="3"/>
  <c r="V445" i="3" s="1"/>
  <c r="H393" i="3"/>
  <c r="E393" i="3"/>
  <c r="V393" i="3" s="1"/>
  <c r="H371" i="3"/>
  <c r="E371" i="3"/>
  <c r="V371" i="3" s="1"/>
  <c r="H370" i="3"/>
  <c r="E370" i="3"/>
  <c r="V370" i="3" s="1"/>
  <c r="H369" i="3"/>
  <c r="E369" i="3"/>
  <c r="H384" i="3"/>
  <c r="E384" i="3"/>
  <c r="H383" i="3"/>
  <c r="E383" i="3"/>
  <c r="V383" i="3" s="1"/>
  <c r="H394" i="3"/>
  <c r="E394" i="3"/>
  <c r="V394" i="3" s="1"/>
  <c r="H374" i="3"/>
  <c r="E374" i="3"/>
  <c r="V374" i="3" s="1"/>
  <c r="H373" i="3"/>
  <c r="E373" i="3"/>
  <c r="V373" i="3" s="1"/>
  <c r="H372" i="3"/>
  <c r="E372" i="3"/>
  <c r="H389" i="3"/>
  <c r="E389" i="3"/>
  <c r="H388" i="3"/>
  <c r="E388" i="3"/>
  <c r="V388" i="3" s="1"/>
  <c r="W388" i="3" s="1"/>
  <c r="H397" i="3"/>
  <c r="E397" i="3"/>
  <c r="H396" i="3"/>
  <c r="E396" i="3"/>
  <c r="V396" i="3" s="1"/>
  <c r="H395" i="3"/>
  <c r="E395" i="3"/>
  <c r="V395" i="3" s="1"/>
  <c r="H381" i="3"/>
  <c r="E381" i="3"/>
  <c r="V381" i="3" s="1"/>
  <c r="H380" i="3"/>
  <c r="E380" i="3"/>
  <c r="H379" i="3"/>
  <c r="E379" i="3"/>
  <c r="V379" i="3" s="1"/>
  <c r="H378" i="3"/>
  <c r="E378" i="3"/>
  <c r="V378" i="3" s="1"/>
  <c r="H385" i="3"/>
  <c r="E385" i="3"/>
  <c r="V385" i="3" s="1"/>
  <c r="W385" i="3" s="1"/>
  <c r="H367" i="3"/>
  <c r="E367" i="3"/>
  <c r="V367" i="3" s="1"/>
  <c r="H366" i="3"/>
  <c r="E366" i="3"/>
  <c r="V366" i="3" s="1"/>
  <c r="H365" i="3"/>
  <c r="E365" i="3"/>
  <c r="V365" i="3" s="1"/>
  <c r="H364" i="3"/>
  <c r="E364" i="3"/>
  <c r="V364" i="3" s="1"/>
  <c r="H363" i="3"/>
  <c r="E363" i="3"/>
  <c r="V363" i="3" s="1"/>
  <c r="H362" i="3"/>
  <c r="E362" i="3"/>
  <c r="V362" i="3" s="1"/>
  <c r="U359" i="3"/>
  <c r="T358" i="3"/>
  <c r="R358" i="3"/>
  <c r="Q358" i="3"/>
  <c r="H358" i="3"/>
  <c r="E358" i="3"/>
  <c r="T357" i="3"/>
  <c r="R357" i="3"/>
  <c r="Q357" i="3"/>
  <c r="P357" i="3"/>
  <c r="H357" i="3"/>
  <c r="E357" i="3"/>
  <c r="V357" i="3" s="1"/>
  <c r="T356" i="3"/>
  <c r="R356" i="3"/>
  <c r="Q356" i="3"/>
  <c r="P356" i="3"/>
  <c r="H356" i="3"/>
  <c r="E356" i="3"/>
  <c r="V356" i="3" s="1"/>
  <c r="T355" i="3"/>
  <c r="R355" i="3"/>
  <c r="Q355" i="3"/>
  <c r="P355" i="3"/>
  <c r="H355" i="3"/>
  <c r="E355" i="3"/>
  <c r="V355" i="3" s="1"/>
  <c r="T354" i="3"/>
  <c r="R354" i="3"/>
  <c r="Q354" i="3"/>
  <c r="P354" i="3"/>
  <c r="H354" i="3"/>
  <c r="E354" i="3"/>
  <c r="T353" i="3"/>
  <c r="R353" i="3"/>
  <c r="Q353" i="3"/>
  <c r="P353" i="3"/>
  <c r="H353" i="3"/>
  <c r="E353" i="3"/>
  <c r="V353" i="3" s="1"/>
  <c r="T352" i="3"/>
  <c r="R352" i="3"/>
  <c r="Q352" i="3"/>
  <c r="P352" i="3"/>
  <c r="H352" i="3"/>
  <c r="E352" i="3"/>
  <c r="V352" i="3" s="1"/>
  <c r="T351" i="3"/>
  <c r="R351" i="3"/>
  <c r="Q351" i="3"/>
  <c r="P351" i="3"/>
  <c r="H351" i="3"/>
  <c r="E351" i="3"/>
  <c r="V351" i="3" s="1"/>
  <c r="R350" i="3"/>
  <c r="Q350" i="3"/>
  <c r="P350" i="3"/>
  <c r="H350" i="3"/>
  <c r="E350" i="3"/>
  <c r="V350" i="3" s="1"/>
  <c r="U347" i="3"/>
  <c r="H346" i="3"/>
  <c r="E346" i="3"/>
  <c r="V346" i="3" s="1"/>
  <c r="H345" i="3"/>
  <c r="E345" i="3"/>
  <c r="V345" i="3" s="1"/>
  <c r="H344" i="3"/>
  <c r="E344" i="3"/>
  <c r="H343" i="3"/>
  <c r="E343" i="3"/>
  <c r="H342" i="3"/>
  <c r="E342" i="3"/>
  <c r="H341" i="3"/>
  <c r="E341" i="3"/>
  <c r="H340" i="3"/>
  <c r="E340" i="3"/>
  <c r="H339" i="3"/>
  <c r="E339" i="3"/>
  <c r="H338" i="3"/>
  <c r="E338" i="3"/>
  <c r="H337" i="3"/>
  <c r="E337" i="3"/>
  <c r="H336" i="3"/>
  <c r="E336" i="3"/>
  <c r="H335" i="3"/>
  <c r="E335" i="3"/>
  <c r="V335" i="3" s="1"/>
  <c r="H334" i="3"/>
  <c r="E334" i="3"/>
  <c r="V334" i="3" s="1"/>
  <c r="H331" i="3"/>
  <c r="E331" i="3"/>
  <c r="V331" i="3" s="1"/>
  <c r="H330" i="3"/>
  <c r="E330" i="3"/>
  <c r="V330" i="3" s="1"/>
  <c r="H329" i="3"/>
  <c r="E329" i="3"/>
  <c r="V329" i="3" s="1"/>
  <c r="U326" i="3"/>
  <c r="H325" i="3"/>
  <c r="E325" i="3"/>
  <c r="H324" i="3"/>
  <c r="E324" i="3"/>
  <c r="H323" i="3"/>
  <c r="E323" i="3"/>
  <c r="V323" i="3" s="1"/>
  <c r="H322" i="3"/>
  <c r="E322" i="3"/>
  <c r="U319" i="3"/>
  <c r="T318" i="3"/>
  <c r="R318" i="3"/>
  <c r="Q318" i="3"/>
  <c r="H318" i="3"/>
  <c r="E318" i="3"/>
  <c r="T317" i="3"/>
  <c r="R317" i="3"/>
  <c r="Q317" i="3"/>
  <c r="P317" i="3"/>
  <c r="H317" i="3"/>
  <c r="E317" i="3"/>
  <c r="V317" i="3" s="1"/>
  <c r="T316" i="3"/>
  <c r="R316" i="3"/>
  <c r="Q316" i="3"/>
  <c r="P316" i="3"/>
  <c r="H316" i="3"/>
  <c r="E316" i="3"/>
  <c r="V316" i="3" s="1"/>
  <c r="T315" i="3"/>
  <c r="R315" i="3"/>
  <c r="Q315" i="3"/>
  <c r="P315" i="3"/>
  <c r="H315" i="3"/>
  <c r="E315" i="3"/>
  <c r="V315" i="3" s="1"/>
  <c r="T314" i="3"/>
  <c r="R314" i="3"/>
  <c r="Q314" i="3"/>
  <c r="P314" i="3"/>
  <c r="H314" i="3"/>
  <c r="E314" i="3"/>
  <c r="T313" i="3"/>
  <c r="R313" i="3"/>
  <c r="Q313" i="3"/>
  <c r="P313" i="3"/>
  <c r="H313" i="3"/>
  <c r="E313" i="3"/>
  <c r="V313" i="3" s="1"/>
  <c r="T312" i="3"/>
  <c r="R312" i="3"/>
  <c r="Q312" i="3"/>
  <c r="P312" i="3"/>
  <c r="H312" i="3"/>
  <c r="E312" i="3"/>
  <c r="V312" i="3" s="1"/>
  <c r="T311" i="3"/>
  <c r="R311" i="3"/>
  <c r="Q311" i="3"/>
  <c r="P311" i="3"/>
  <c r="H311" i="3"/>
  <c r="E311" i="3"/>
  <c r="V311" i="3" s="1"/>
  <c r="T310" i="3"/>
  <c r="R310" i="3"/>
  <c r="Q310" i="3"/>
  <c r="P310" i="3"/>
  <c r="H310" i="3"/>
  <c r="E310" i="3"/>
  <c r="V310" i="3" s="1"/>
  <c r="R309" i="3"/>
  <c r="Q309" i="3"/>
  <c r="P309" i="3"/>
  <c r="H309" i="3"/>
  <c r="E309" i="3"/>
  <c r="U306" i="3"/>
  <c r="T305" i="3"/>
  <c r="R305" i="3"/>
  <c r="Q305" i="3"/>
  <c r="H305" i="3"/>
  <c r="E305" i="3"/>
  <c r="V305" i="3" s="1"/>
  <c r="T304" i="3"/>
  <c r="R304" i="3"/>
  <c r="Q304" i="3"/>
  <c r="P304" i="3"/>
  <c r="H304" i="3"/>
  <c r="E304" i="3"/>
  <c r="T303" i="3"/>
  <c r="R303" i="3"/>
  <c r="Q303" i="3"/>
  <c r="P303" i="3"/>
  <c r="H303" i="3"/>
  <c r="E303" i="3"/>
  <c r="T302" i="3"/>
  <c r="R302" i="3"/>
  <c r="Q302" i="3"/>
  <c r="P302" i="3"/>
  <c r="H302" i="3"/>
  <c r="E302" i="3"/>
  <c r="V302" i="3" s="1"/>
  <c r="T301" i="3"/>
  <c r="R301" i="3"/>
  <c r="Q301" i="3"/>
  <c r="P301" i="3"/>
  <c r="H301" i="3"/>
  <c r="E301" i="3"/>
  <c r="V301" i="3" s="1"/>
  <c r="T300" i="3"/>
  <c r="R300" i="3"/>
  <c r="Q300" i="3"/>
  <c r="P300" i="3"/>
  <c r="H300" i="3"/>
  <c r="E300" i="3"/>
  <c r="R299" i="3"/>
  <c r="Q299" i="3"/>
  <c r="P299" i="3"/>
  <c r="H299" i="3"/>
  <c r="E299" i="3"/>
  <c r="V299" i="3" s="1"/>
  <c r="U296" i="3"/>
  <c r="T295" i="3"/>
  <c r="R295" i="3"/>
  <c r="Q295" i="3"/>
  <c r="H295" i="3"/>
  <c r="E295" i="3"/>
  <c r="V295" i="3" s="1"/>
  <c r="T294" i="3"/>
  <c r="R294" i="3"/>
  <c r="Q294" i="3"/>
  <c r="P294" i="3"/>
  <c r="H294" i="3"/>
  <c r="E294" i="3"/>
  <c r="T293" i="3"/>
  <c r="R293" i="3"/>
  <c r="Q293" i="3"/>
  <c r="P293" i="3"/>
  <c r="H293" i="3"/>
  <c r="E293" i="3"/>
  <c r="V293" i="3" s="1"/>
  <c r="T292" i="3"/>
  <c r="R292" i="3"/>
  <c r="Q292" i="3"/>
  <c r="P292" i="3"/>
  <c r="H292" i="3"/>
  <c r="E292" i="3"/>
  <c r="V292" i="3" s="1"/>
  <c r="T291" i="3"/>
  <c r="R291" i="3"/>
  <c r="Q291" i="3"/>
  <c r="P291" i="3"/>
  <c r="H291" i="3"/>
  <c r="E291" i="3"/>
  <c r="V291" i="3" s="1"/>
  <c r="T290" i="3"/>
  <c r="R290" i="3"/>
  <c r="Q290" i="3"/>
  <c r="P290" i="3"/>
  <c r="H290" i="3"/>
  <c r="E290" i="3"/>
  <c r="V290" i="3" s="1"/>
  <c r="T289" i="3"/>
  <c r="R289" i="3"/>
  <c r="Q289" i="3"/>
  <c r="P289" i="3"/>
  <c r="H289" i="3"/>
  <c r="E289" i="3"/>
  <c r="T288" i="3"/>
  <c r="R288" i="3"/>
  <c r="Q288" i="3"/>
  <c r="P288" i="3"/>
  <c r="H288" i="3"/>
  <c r="E288" i="3"/>
  <c r="V288" i="3" s="1"/>
  <c r="T287" i="3"/>
  <c r="R287" i="3"/>
  <c r="Q287" i="3"/>
  <c r="P287" i="3"/>
  <c r="H287" i="3"/>
  <c r="E287" i="3"/>
  <c r="V287" i="3" s="1"/>
  <c r="T286" i="3"/>
  <c r="R286" i="3"/>
  <c r="Q286" i="3"/>
  <c r="P286" i="3"/>
  <c r="H286" i="3"/>
  <c r="E286" i="3"/>
  <c r="V286" i="3" s="1"/>
  <c r="T285" i="3"/>
  <c r="R285" i="3"/>
  <c r="Q285" i="3"/>
  <c r="P285" i="3"/>
  <c r="H285" i="3"/>
  <c r="E285" i="3"/>
  <c r="V285" i="3" s="1"/>
  <c r="R284" i="3"/>
  <c r="Q284" i="3"/>
  <c r="P284" i="3"/>
  <c r="H284" i="3"/>
  <c r="E284" i="3"/>
  <c r="V284" i="3" s="1"/>
  <c r="U281" i="3"/>
  <c r="H280" i="3"/>
  <c r="E280" i="3"/>
  <c r="V280" i="3" s="1"/>
  <c r="H279" i="3"/>
  <c r="E279" i="3"/>
  <c r="T278" i="3"/>
  <c r="R278" i="3"/>
  <c r="Q278" i="3"/>
  <c r="P278" i="3"/>
  <c r="H278" i="3"/>
  <c r="E278" i="3"/>
  <c r="V278" i="3" s="1"/>
  <c r="H277" i="3"/>
  <c r="E277" i="3"/>
  <c r="V277" i="3" s="1"/>
  <c r="H276" i="3"/>
  <c r="E276" i="3"/>
  <c r="V276" i="3" s="1"/>
  <c r="H333" i="3"/>
  <c r="E333" i="3"/>
  <c r="V333" i="3" s="1"/>
  <c r="H275" i="3"/>
  <c r="E275" i="3"/>
  <c r="V275" i="3" s="1"/>
  <c r="H274" i="3"/>
  <c r="E274" i="3"/>
  <c r="V274" i="3" s="1"/>
  <c r="H273" i="3"/>
  <c r="E273" i="3"/>
  <c r="V273" i="3" s="1"/>
  <c r="U270" i="3"/>
  <c r="T269" i="3"/>
  <c r="R269" i="3"/>
  <c r="Q269" i="3"/>
  <c r="H269" i="3"/>
  <c r="E269" i="3"/>
  <c r="T268" i="3"/>
  <c r="R268" i="3"/>
  <c r="Q268" i="3"/>
  <c r="P268" i="3"/>
  <c r="H268" i="3"/>
  <c r="E268" i="3"/>
  <c r="V268" i="3" s="1"/>
  <c r="T267" i="3"/>
  <c r="R267" i="3"/>
  <c r="Q267" i="3"/>
  <c r="P267" i="3"/>
  <c r="H267" i="3"/>
  <c r="E267" i="3"/>
  <c r="V267" i="3" s="1"/>
  <c r="T266" i="3"/>
  <c r="R266" i="3"/>
  <c r="Q266" i="3"/>
  <c r="P266" i="3"/>
  <c r="H266" i="3"/>
  <c r="E266" i="3"/>
  <c r="T265" i="3"/>
  <c r="R265" i="3"/>
  <c r="Q265" i="3"/>
  <c r="P265" i="3"/>
  <c r="H265" i="3"/>
  <c r="E265" i="3"/>
  <c r="V265" i="3" s="1"/>
  <c r="T264" i="3"/>
  <c r="R264" i="3"/>
  <c r="Q264" i="3"/>
  <c r="P264" i="3"/>
  <c r="H264" i="3"/>
  <c r="E264" i="3"/>
  <c r="H263" i="3"/>
  <c r="E263" i="3"/>
  <c r="V263" i="3" s="1"/>
  <c r="H262" i="3"/>
  <c r="E262" i="3"/>
  <c r="H261" i="3"/>
  <c r="E261" i="3"/>
  <c r="V261" i="3" s="1"/>
  <c r="H260" i="3"/>
  <c r="E260" i="3"/>
  <c r="V260" i="3" s="1"/>
  <c r="H258" i="3"/>
  <c r="E258" i="3"/>
  <c r="V258" i="3" s="1"/>
  <c r="R257" i="3"/>
  <c r="Q257" i="3"/>
  <c r="P257" i="3"/>
  <c r="H257" i="3"/>
  <c r="E257" i="3"/>
  <c r="U254" i="3"/>
  <c r="T253" i="3"/>
  <c r="R253" i="3"/>
  <c r="Q253" i="3"/>
  <c r="H253" i="3"/>
  <c r="E253" i="3"/>
  <c r="T252" i="3"/>
  <c r="R252" i="3"/>
  <c r="Q252" i="3"/>
  <c r="P252" i="3"/>
  <c r="H252" i="3"/>
  <c r="E252" i="3"/>
  <c r="T251" i="3"/>
  <c r="R251" i="3"/>
  <c r="Q251" i="3"/>
  <c r="P251" i="3"/>
  <c r="H251" i="3"/>
  <c r="E251" i="3"/>
  <c r="T250" i="3"/>
  <c r="R250" i="3"/>
  <c r="Q250" i="3"/>
  <c r="P250" i="3"/>
  <c r="H250" i="3"/>
  <c r="E250" i="3"/>
  <c r="T249" i="3"/>
  <c r="R249" i="3"/>
  <c r="Q249" i="3"/>
  <c r="P249" i="3"/>
  <c r="H249" i="3"/>
  <c r="E249" i="3"/>
  <c r="V249" i="3" s="1"/>
  <c r="T248" i="3"/>
  <c r="R248" i="3"/>
  <c r="Q248" i="3"/>
  <c r="P248" i="3"/>
  <c r="H248" i="3"/>
  <c r="E248" i="3"/>
  <c r="V248" i="3" s="1"/>
  <c r="T247" i="3"/>
  <c r="R247" i="3"/>
  <c r="Q247" i="3"/>
  <c r="P247" i="3"/>
  <c r="H247" i="3"/>
  <c r="E247" i="3"/>
  <c r="V247" i="3" s="1"/>
  <c r="R246" i="3"/>
  <c r="Q246" i="3"/>
  <c r="P246" i="3"/>
  <c r="H246" i="3"/>
  <c r="E246" i="3"/>
  <c r="V246" i="3" s="1"/>
  <c r="U243" i="3"/>
  <c r="T242" i="3"/>
  <c r="R242" i="3"/>
  <c r="Q242" i="3"/>
  <c r="H242" i="3"/>
  <c r="E242" i="3"/>
  <c r="V242" i="3" s="1"/>
  <c r="T241" i="3"/>
  <c r="R241" i="3"/>
  <c r="Q241" i="3"/>
  <c r="P241" i="3"/>
  <c r="H241" i="3"/>
  <c r="E241" i="3"/>
  <c r="T240" i="3"/>
  <c r="R240" i="3"/>
  <c r="Q240" i="3"/>
  <c r="P240" i="3"/>
  <c r="H240" i="3"/>
  <c r="E240" i="3"/>
  <c r="V240" i="3" s="1"/>
  <c r="T239" i="3"/>
  <c r="R239" i="3"/>
  <c r="Q239" i="3"/>
  <c r="P239" i="3"/>
  <c r="H239" i="3"/>
  <c r="E239" i="3"/>
  <c r="V239" i="3" s="1"/>
  <c r="T238" i="3"/>
  <c r="R238" i="3"/>
  <c r="Q238" i="3"/>
  <c r="P238" i="3"/>
  <c r="H238" i="3"/>
  <c r="E238" i="3"/>
  <c r="V238" i="3" s="1"/>
  <c r="T237" i="3"/>
  <c r="R237" i="3"/>
  <c r="Q237" i="3"/>
  <c r="P237" i="3"/>
  <c r="H237" i="3"/>
  <c r="E237" i="3"/>
  <c r="R236" i="3"/>
  <c r="Q236" i="3"/>
  <c r="P236" i="3"/>
  <c r="H236" i="3"/>
  <c r="E236" i="3"/>
  <c r="V236" i="3" s="1"/>
  <c r="H63" i="3"/>
  <c r="H62" i="3"/>
  <c r="H61" i="3"/>
  <c r="H259" i="3"/>
  <c r="E259" i="3"/>
  <c r="U233" i="3"/>
  <c r="T232" i="3"/>
  <c r="R232" i="3"/>
  <c r="Q232" i="3"/>
  <c r="H232" i="3"/>
  <c r="E232" i="3"/>
  <c r="T231" i="3"/>
  <c r="R231" i="3"/>
  <c r="Q231" i="3"/>
  <c r="P231" i="3"/>
  <c r="H231" i="3"/>
  <c r="E231" i="3"/>
  <c r="T230" i="3"/>
  <c r="R230" i="3"/>
  <c r="Q230" i="3"/>
  <c r="P230" i="3"/>
  <c r="H230" i="3"/>
  <c r="E230" i="3"/>
  <c r="T229" i="3"/>
  <c r="R229" i="3"/>
  <c r="Q229" i="3"/>
  <c r="P229" i="3"/>
  <c r="H229" i="3"/>
  <c r="E229" i="3"/>
  <c r="T228" i="3"/>
  <c r="R228" i="3"/>
  <c r="Q228" i="3"/>
  <c r="P228" i="3"/>
  <c r="H228" i="3"/>
  <c r="E228" i="3"/>
  <c r="T227" i="3"/>
  <c r="R227" i="3"/>
  <c r="Q227" i="3"/>
  <c r="P227" i="3"/>
  <c r="H227" i="3"/>
  <c r="E227" i="3"/>
  <c r="T226" i="3"/>
  <c r="R226" i="3"/>
  <c r="Q226" i="3"/>
  <c r="P226" i="3"/>
  <c r="H226" i="3"/>
  <c r="E226" i="3"/>
  <c r="V226" i="3" s="1"/>
  <c r="T225" i="3"/>
  <c r="R225" i="3"/>
  <c r="Q225" i="3"/>
  <c r="P225" i="3"/>
  <c r="H225" i="3"/>
  <c r="E225" i="3"/>
  <c r="T224" i="3"/>
  <c r="R224" i="3"/>
  <c r="Q224" i="3"/>
  <c r="P224" i="3"/>
  <c r="H224" i="3"/>
  <c r="E224" i="3"/>
  <c r="V224" i="3" s="1"/>
  <c r="T223" i="3"/>
  <c r="R223" i="3"/>
  <c r="Q223" i="3"/>
  <c r="P223" i="3"/>
  <c r="H223" i="3"/>
  <c r="E223" i="3"/>
  <c r="V223" i="3" s="1"/>
  <c r="R222" i="3"/>
  <c r="Q222" i="3"/>
  <c r="P222" i="3"/>
  <c r="H222" i="3"/>
  <c r="E222" i="3"/>
  <c r="V222" i="3" s="1"/>
  <c r="U219" i="3"/>
  <c r="T218" i="3"/>
  <c r="R218" i="3"/>
  <c r="Q218" i="3"/>
  <c r="H218" i="3"/>
  <c r="E218" i="3"/>
  <c r="V218" i="3" s="1"/>
  <c r="T217" i="3"/>
  <c r="R217" i="3"/>
  <c r="Q217" i="3"/>
  <c r="P217" i="3"/>
  <c r="H217" i="3"/>
  <c r="E217" i="3"/>
  <c r="T216" i="3"/>
  <c r="R216" i="3"/>
  <c r="Q216" i="3"/>
  <c r="P216" i="3"/>
  <c r="H216" i="3"/>
  <c r="E216" i="3"/>
  <c r="V216" i="3" s="1"/>
  <c r="T215" i="3"/>
  <c r="R215" i="3"/>
  <c r="Q215" i="3"/>
  <c r="P215" i="3"/>
  <c r="H215" i="3"/>
  <c r="E215" i="3"/>
  <c r="V215" i="3" s="1"/>
  <c r="T214" i="3"/>
  <c r="R214" i="3"/>
  <c r="Q214" i="3"/>
  <c r="P214" i="3"/>
  <c r="H214" i="3"/>
  <c r="E214" i="3"/>
  <c r="V214" i="3" s="1"/>
  <c r="T213" i="3"/>
  <c r="R213" i="3"/>
  <c r="Q213" i="3"/>
  <c r="P213" i="3"/>
  <c r="H213" i="3"/>
  <c r="E213" i="3"/>
  <c r="T212" i="3"/>
  <c r="R212" i="3"/>
  <c r="Q212" i="3"/>
  <c r="P212" i="3"/>
  <c r="H212" i="3"/>
  <c r="E212" i="3"/>
  <c r="T211" i="3"/>
  <c r="R211" i="3"/>
  <c r="Q211" i="3"/>
  <c r="P211" i="3"/>
  <c r="H211" i="3"/>
  <c r="E211" i="3"/>
  <c r="V211" i="3" s="1"/>
  <c r="T210" i="3"/>
  <c r="R210" i="3"/>
  <c r="Q210" i="3"/>
  <c r="P210" i="3"/>
  <c r="H210" i="3"/>
  <c r="E210" i="3"/>
  <c r="V210" i="3" s="1"/>
  <c r="R209" i="3"/>
  <c r="Q209" i="3"/>
  <c r="P209" i="3"/>
  <c r="H209" i="3"/>
  <c r="E209" i="3"/>
  <c r="V209" i="3" s="1"/>
  <c r="U206" i="3"/>
  <c r="H205" i="3"/>
  <c r="E205" i="3"/>
  <c r="V205" i="3" s="1"/>
  <c r="H204" i="3"/>
  <c r="E204" i="3"/>
  <c r="V204" i="3" s="1"/>
  <c r="H203" i="3"/>
  <c r="E203" i="3"/>
  <c r="V203" i="3" s="1"/>
  <c r="H201" i="3"/>
  <c r="E201" i="3"/>
  <c r="V201" i="3" s="1"/>
  <c r="H200" i="3"/>
  <c r="E200" i="3"/>
  <c r="H434" i="3"/>
  <c r="E434" i="3"/>
  <c r="H433" i="3"/>
  <c r="E433" i="3"/>
  <c r="U197" i="3"/>
  <c r="T196" i="3"/>
  <c r="R196" i="3"/>
  <c r="Q196" i="3"/>
  <c r="H196" i="3"/>
  <c r="E196" i="3"/>
  <c r="H195" i="3"/>
  <c r="E195" i="3"/>
  <c r="H194" i="3"/>
  <c r="E194" i="3"/>
  <c r="H193" i="3"/>
  <c r="E193" i="3"/>
  <c r="V193" i="3" s="1"/>
  <c r="H192" i="3"/>
  <c r="E192" i="3"/>
  <c r="H191" i="3"/>
  <c r="E191" i="3"/>
  <c r="V191" i="3" s="1"/>
  <c r="U188" i="3"/>
  <c r="T187" i="3"/>
  <c r="R187" i="3"/>
  <c r="Q187" i="3"/>
  <c r="H187" i="3"/>
  <c r="E187" i="3"/>
  <c r="H186" i="3"/>
  <c r="E186" i="3"/>
  <c r="H185" i="3"/>
  <c r="E185" i="3"/>
  <c r="V185" i="3" s="1"/>
  <c r="H183" i="3"/>
  <c r="E183" i="3"/>
  <c r="R182" i="3"/>
  <c r="Q182" i="3"/>
  <c r="P182" i="3"/>
  <c r="H182" i="3"/>
  <c r="E182" i="3"/>
  <c r="V182" i="3" s="1"/>
  <c r="U179" i="3"/>
  <c r="T178" i="3"/>
  <c r="R178" i="3"/>
  <c r="Q178" i="3"/>
  <c r="H178" i="3"/>
  <c r="E178" i="3"/>
  <c r="V178" i="3" s="1"/>
  <c r="H177" i="3"/>
  <c r="E177" i="3"/>
  <c r="T176" i="3"/>
  <c r="R176" i="3"/>
  <c r="Q176" i="3"/>
  <c r="P176" i="3"/>
  <c r="H176" i="3"/>
  <c r="E176" i="3"/>
  <c r="V176" i="3" s="1"/>
  <c r="H175" i="3"/>
  <c r="E175" i="3"/>
  <c r="H174" i="3"/>
  <c r="H172" i="3"/>
  <c r="V172" i="3"/>
  <c r="H171" i="3"/>
  <c r="E171" i="3"/>
  <c r="R170" i="3"/>
  <c r="Q170" i="3"/>
  <c r="P170" i="3"/>
  <c r="H170" i="3"/>
  <c r="E170" i="3"/>
  <c r="V170" i="3" s="1"/>
  <c r="T166" i="3"/>
  <c r="R166" i="3"/>
  <c r="Q166" i="3"/>
  <c r="H166" i="3"/>
  <c r="E166" i="3"/>
  <c r="V166" i="3" s="1"/>
  <c r="H165" i="3"/>
  <c r="E165" i="3"/>
  <c r="V165" i="3" s="1"/>
  <c r="H164" i="3"/>
  <c r="E164" i="3"/>
  <c r="H163" i="3"/>
  <c r="E163" i="3"/>
  <c r="V163" i="3" s="1"/>
  <c r="H162" i="3"/>
  <c r="E162" i="3"/>
  <c r="V162" i="3" s="1"/>
  <c r="H161" i="3"/>
  <c r="E161" i="3"/>
  <c r="H160" i="3"/>
  <c r="E160" i="3"/>
  <c r="V160" i="3" s="1"/>
  <c r="H159" i="3"/>
  <c r="E159" i="3"/>
  <c r="V159" i="3" s="1"/>
  <c r="H157" i="3"/>
  <c r="E157" i="3"/>
  <c r="V157" i="3" s="1"/>
  <c r="H65" i="3"/>
  <c r="E65" i="3"/>
  <c r="H99" i="3"/>
  <c r="E99" i="3"/>
  <c r="V99" i="3" s="1"/>
  <c r="H98" i="3"/>
  <c r="E98" i="3"/>
  <c r="H22" i="3"/>
  <c r="E22" i="3"/>
  <c r="V22" i="3" s="1"/>
  <c r="H21" i="3"/>
  <c r="E21" i="3"/>
  <c r="H20" i="3"/>
  <c r="E20" i="3"/>
  <c r="V20" i="3" s="1"/>
  <c r="H19" i="3"/>
  <c r="E19" i="3"/>
  <c r="V19" i="3" s="1"/>
  <c r="H18" i="3"/>
  <c r="E18" i="3"/>
  <c r="V18" i="3" s="1"/>
  <c r="H156" i="3"/>
  <c r="E156" i="3"/>
  <c r="V156" i="3" s="1"/>
  <c r="H155" i="3"/>
  <c r="E155" i="3"/>
  <c r="V155" i="3" s="1"/>
  <c r="R154" i="3"/>
  <c r="Q154" i="3"/>
  <c r="P154" i="3"/>
  <c r="H154" i="3"/>
  <c r="E154" i="3"/>
  <c r="V154" i="3" s="1"/>
  <c r="U151" i="3"/>
  <c r="T150" i="3"/>
  <c r="R150" i="3"/>
  <c r="Q150" i="3"/>
  <c r="H150" i="3"/>
  <c r="E150" i="3"/>
  <c r="V150" i="3" s="1"/>
  <c r="H149" i="3"/>
  <c r="E149" i="3"/>
  <c r="V149" i="3" s="1"/>
  <c r="T148" i="3"/>
  <c r="R148" i="3"/>
  <c r="Q148" i="3"/>
  <c r="P148" i="3"/>
  <c r="H148" i="3"/>
  <c r="E148" i="3"/>
  <c r="H147" i="3"/>
  <c r="E147" i="3"/>
  <c r="H146" i="3"/>
  <c r="E146" i="3"/>
  <c r="H145" i="3"/>
  <c r="E145" i="3"/>
  <c r="V145" i="3" s="1"/>
  <c r="H144" i="3"/>
  <c r="E144" i="3"/>
  <c r="V144" i="3" s="1"/>
  <c r="R143" i="3"/>
  <c r="Q143" i="3"/>
  <c r="P143" i="3"/>
  <c r="H143" i="3"/>
  <c r="E143" i="3"/>
  <c r="V143" i="3" s="1"/>
  <c r="U140" i="3"/>
  <c r="T139" i="3"/>
  <c r="R139" i="3"/>
  <c r="Q139" i="3"/>
  <c r="H139" i="3"/>
  <c r="E139" i="3"/>
  <c r="V139" i="3" s="1"/>
  <c r="T138" i="3"/>
  <c r="R138" i="3"/>
  <c r="Q138" i="3"/>
  <c r="P138" i="3"/>
  <c r="H138" i="3"/>
  <c r="E138" i="3"/>
  <c r="V138" i="3" s="1"/>
  <c r="T137" i="3"/>
  <c r="R137" i="3"/>
  <c r="Q137" i="3"/>
  <c r="P137" i="3"/>
  <c r="H137" i="3"/>
  <c r="E137" i="3"/>
  <c r="V137" i="3" s="1"/>
  <c r="T136" i="3"/>
  <c r="R136" i="3"/>
  <c r="Q136" i="3"/>
  <c r="P136" i="3"/>
  <c r="H136" i="3"/>
  <c r="E136" i="3"/>
  <c r="V136" i="3" s="1"/>
  <c r="H135" i="3"/>
  <c r="E135" i="3"/>
  <c r="V135" i="3" s="1"/>
  <c r="H134" i="3"/>
  <c r="E134" i="3"/>
  <c r="V134" i="3" s="1"/>
  <c r="H133" i="3"/>
  <c r="E133" i="3"/>
  <c r="V133" i="3" s="1"/>
  <c r="H130" i="3"/>
  <c r="E130" i="3"/>
  <c r="V130" i="3" s="1"/>
  <c r="H129" i="3"/>
  <c r="E129" i="3"/>
  <c r="V129" i="3" s="1"/>
  <c r="H128" i="3"/>
  <c r="E128" i="3"/>
  <c r="V128" i="3" s="1"/>
  <c r="H127" i="3"/>
  <c r="E127" i="3"/>
  <c r="V127" i="3" s="1"/>
  <c r="T126" i="3"/>
  <c r="R126" i="3"/>
  <c r="Q126" i="3"/>
  <c r="P126" i="3"/>
  <c r="H126" i="3"/>
  <c r="E126" i="3"/>
  <c r="V126" i="3" s="1"/>
  <c r="T125" i="3"/>
  <c r="R125" i="3"/>
  <c r="Q125" i="3"/>
  <c r="P125" i="3"/>
  <c r="H125" i="3"/>
  <c r="E125" i="3"/>
  <c r="V125" i="3" s="1"/>
  <c r="T124" i="3"/>
  <c r="R124" i="3"/>
  <c r="Q124" i="3"/>
  <c r="P124" i="3"/>
  <c r="H124" i="3"/>
  <c r="E124" i="3"/>
  <c r="V124" i="3" s="1"/>
  <c r="T123" i="3"/>
  <c r="R123" i="3"/>
  <c r="Q123" i="3"/>
  <c r="P123" i="3"/>
  <c r="H123" i="3"/>
  <c r="E123" i="3"/>
  <c r="V123" i="3" s="1"/>
  <c r="R122" i="3"/>
  <c r="Q122" i="3"/>
  <c r="P122" i="3"/>
  <c r="H122" i="3"/>
  <c r="E122" i="3"/>
  <c r="U119" i="3"/>
  <c r="T118" i="3"/>
  <c r="R118" i="3"/>
  <c r="Q118" i="3"/>
  <c r="H118" i="3"/>
  <c r="E118" i="3"/>
  <c r="V118" i="3" s="1"/>
  <c r="T117" i="3"/>
  <c r="R117" i="3"/>
  <c r="Q117" i="3"/>
  <c r="P117" i="3"/>
  <c r="H117" i="3"/>
  <c r="E117" i="3"/>
  <c r="T116" i="3"/>
  <c r="R116" i="3"/>
  <c r="Q116" i="3"/>
  <c r="P116" i="3"/>
  <c r="H116" i="3"/>
  <c r="E116" i="3"/>
  <c r="H115" i="3"/>
  <c r="E115" i="3"/>
  <c r="V115" i="3" s="1"/>
  <c r="T114" i="3"/>
  <c r="R114" i="3"/>
  <c r="Q114" i="3"/>
  <c r="P114" i="3"/>
  <c r="H114" i="3"/>
  <c r="E114" i="3"/>
  <c r="V114" i="3" s="1"/>
  <c r="H113" i="3"/>
  <c r="E113" i="3"/>
  <c r="V113" i="3" s="1"/>
  <c r="H112" i="3"/>
  <c r="E112" i="3"/>
  <c r="H110" i="3"/>
  <c r="E110" i="3"/>
  <c r="V110" i="3" s="1"/>
  <c r="R109" i="3"/>
  <c r="Q109" i="3"/>
  <c r="P109" i="3"/>
  <c r="H109" i="3"/>
  <c r="E109" i="3"/>
  <c r="V109" i="3" s="1"/>
  <c r="U106" i="3"/>
  <c r="T105" i="3"/>
  <c r="R105" i="3"/>
  <c r="Q105" i="3"/>
  <c r="H105" i="3"/>
  <c r="E105" i="3"/>
  <c r="T104" i="3"/>
  <c r="R104" i="3"/>
  <c r="Q104" i="3"/>
  <c r="P104" i="3"/>
  <c r="H104" i="3"/>
  <c r="E104" i="3"/>
  <c r="H103" i="3"/>
  <c r="E103" i="3"/>
  <c r="V103" i="3" s="1"/>
  <c r="H102" i="3"/>
  <c r="E102" i="3"/>
  <c r="H101" i="3"/>
  <c r="E101" i="3"/>
  <c r="H100" i="3"/>
  <c r="E100" i="3"/>
  <c r="H97" i="3"/>
  <c r="E97" i="3"/>
  <c r="V97" i="3" s="1"/>
  <c r="H96" i="3"/>
  <c r="E96" i="3"/>
  <c r="T95" i="3"/>
  <c r="R95" i="3"/>
  <c r="Q95" i="3"/>
  <c r="P95" i="3"/>
  <c r="H95" i="3"/>
  <c r="E95" i="3"/>
  <c r="V95" i="3" s="1"/>
  <c r="H94" i="3"/>
  <c r="E94" i="3"/>
  <c r="V94" i="3" s="1"/>
  <c r="W94" i="3" s="1"/>
  <c r="H93" i="3"/>
  <c r="E93" i="3"/>
  <c r="V93" i="3" s="1"/>
  <c r="H92" i="3"/>
  <c r="E92" i="3"/>
  <c r="V92" i="3" s="1"/>
  <c r="H91" i="3"/>
  <c r="E91" i="3"/>
  <c r="H90" i="3"/>
  <c r="E90" i="3"/>
  <c r="H89" i="3"/>
  <c r="E89" i="3"/>
  <c r="V89" i="3" s="1"/>
  <c r="W89" i="3" s="1"/>
  <c r="H88" i="3"/>
  <c r="E88" i="3"/>
  <c r="R87" i="3"/>
  <c r="Q87" i="3"/>
  <c r="P87" i="3"/>
  <c r="H87" i="3"/>
  <c r="E87" i="3"/>
  <c r="V87" i="3" s="1"/>
  <c r="U84" i="3"/>
  <c r="H83" i="3"/>
  <c r="E83" i="3"/>
  <c r="V83" i="3" s="1"/>
  <c r="H80" i="3"/>
  <c r="H79" i="3"/>
  <c r="H78" i="3"/>
  <c r="H77" i="3"/>
  <c r="E77" i="3"/>
  <c r="V77" i="3" s="1"/>
  <c r="H76" i="3"/>
  <c r="E76" i="3"/>
  <c r="V76" i="3" s="1"/>
  <c r="H75" i="3"/>
  <c r="E75" i="3"/>
  <c r="V75" i="3" s="1"/>
  <c r="H74" i="3"/>
  <c r="E74" i="3"/>
  <c r="H73" i="3"/>
  <c r="E73" i="3"/>
  <c r="V73" i="3" s="1"/>
  <c r="T72" i="3"/>
  <c r="R72" i="3"/>
  <c r="Q72" i="3"/>
  <c r="P72" i="3"/>
  <c r="H72" i="3"/>
  <c r="E72" i="3"/>
  <c r="V72" i="3" s="1"/>
  <c r="R71" i="3"/>
  <c r="Q71" i="3"/>
  <c r="P71" i="3"/>
  <c r="H71" i="3"/>
  <c r="E71" i="3"/>
  <c r="V71" i="3" s="1"/>
  <c r="U68" i="3"/>
  <c r="H67" i="3"/>
  <c r="E67" i="3"/>
  <c r="H82" i="3"/>
  <c r="H81" i="3"/>
  <c r="H64" i="3"/>
  <c r="H60" i="3"/>
  <c r="E60" i="3"/>
  <c r="V60" i="3" s="1"/>
  <c r="H59" i="3"/>
  <c r="E59" i="3"/>
  <c r="V59" i="3" s="1"/>
  <c r="H58" i="3"/>
  <c r="E58" i="3"/>
  <c r="V58" i="3" s="1"/>
  <c r="H57" i="3"/>
  <c r="E57" i="3"/>
  <c r="V57" i="3" s="1"/>
  <c r="H56" i="3"/>
  <c r="E56" i="3"/>
  <c r="H55" i="3"/>
  <c r="E55" i="3"/>
  <c r="V55" i="3" s="1"/>
  <c r="H54" i="3"/>
  <c r="E54" i="3"/>
  <c r="V54" i="3" s="1"/>
  <c r="U51" i="3"/>
  <c r="H50" i="3"/>
  <c r="E50" i="3"/>
  <c r="V50" i="3" s="1"/>
  <c r="H49" i="3"/>
  <c r="E49" i="3"/>
  <c r="V49" i="3" s="1"/>
  <c r="H48" i="3"/>
  <c r="E48" i="3"/>
  <c r="H43" i="3"/>
  <c r="E43" i="3"/>
  <c r="T39" i="3"/>
  <c r="R39" i="3"/>
  <c r="Q39" i="3"/>
  <c r="H39" i="3"/>
  <c r="E39" i="3"/>
  <c r="T38" i="3"/>
  <c r="R38" i="3"/>
  <c r="Q38" i="3"/>
  <c r="P38" i="3"/>
  <c r="H38" i="3"/>
  <c r="E38" i="3"/>
  <c r="T37" i="3"/>
  <c r="R37" i="3"/>
  <c r="Q37" i="3"/>
  <c r="P37" i="3"/>
  <c r="H37" i="3"/>
  <c r="E37" i="3"/>
  <c r="V37" i="3" s="1"/>
  <c r="T36" i="3"/>
  <c r="R36" i="3"/>
  <c r="Q36" i="3"/>
  <c r="P36" i="3"/>
  <c r="H36" i="3"/>
  <c r="E36" i="3"/>
  <c r="V36" i="3" s="1"/>
  <c r="T35" i="3"/>
  <c r="R35" i="3"/>
  <c r="Q35" i="3"/>
  <c r="P35" i="3"/>
  <c r="H35" i="3"/>
  <c r="E35" i="3"/>
  <c r="V35" i="3" s="1"/>
  <c r="T34" i="3"/>
  <c r="R34" i="3"/>
  <c r="Q34" i="3"/>
  <c r="P34" i="3"/>
  <c r="H34" i="3"/>
  <c r="E34" i="3"/>
  <c r="V34" i="3" s="1"/>
  <c r="T33" i="3"/>
  <c r="R33" i="3"/>
  <c r="Q33" i="3"/>
  <c r="P33" i="3"/>
  <c r="H33" i="3"/>
  <c r="E33" i="3"/>
  <c r="R32" i="3"/>
  <c r="Q32" i="3"/>
  <c r="P32" i="3"/>
  <c r="H32" i="3"/>
  <c r="E32" i="3"/>
  <c r="V32" i="3" s="1"/>
  <c r="H7" i="3"/>
  <c r="E7" i="3"/>
  <c r="V7" i="3" s="1"/>
  <c r="T6" i="3"/>
  <c r="R6" i="3"/>
  <c r="Q6" i="3"/>
  <c r="P6" i="3"/>
  <c r="H6" i="3"/>
  <c r="E6" i="3"/>
  <c r="V6" i="3" s="1"/>
  <c r="T5" i="3"/>
  <c r="R5" i="3"/>
  <c r="Q5" i="3"/>
  <c r="P5" i="3"/>
  <c r="H5" i="3"/>
  <c r="E5" i="3"/>
  <c r="V5" i="3" s="1"/>
  <c r="R4" i="3"/>
  <c r="Q4" i="3"/>
  <c r="P4" i="3"/>
  <c r="H4" i="3"/>
  <c r="E4" i="3"/>
  <c r="V4" i="3" s="1"/>
  <c r="U29" i="3"/>
  <c r="H28" i="3"/>
  <c r="E28" i="3"/>
  <c r="H27" i="3"/>
  <c r="E27" i="3"/>
  <c r="H26" i="3"/>
  <c r="E26" i="3"/>
  <c r="V26" i="3" s="1"/>
  <c r="H25" i="3"/>
  <c r="E25" i="3"/>
  <c r="H24" i="3"/>
  <c r="E24" i="3"/>
  <c r="H23" i="3"/>
  <c r="E23" i="3"/>
  <c r="H45" i="3"/>
  <c r="E45" i="3"/>
  <c r="H44" i="3"/>
  <c r="E44" i="3"/>
  <c r="V44" i="3" s="1"/>
  <c r="H16" i="3"/>
  <c r="E16" i="3"/>
  <c r="V16" i="3" s="1"/>
  <c r="H15" i="3"/>
  <c r="E15" i="3"/>
  <c r="V15" i="3" s="1"/>
  <c r="H14" i="3"/>
  <c r="E14" i="3"/>
  <c r="T10" i="3"/>
  <c r="R10" i="3"/>
  <c r="Q10" i="3"/>
  <c r="H10" i="3"/>
  <c r="E10" i="3"/>
  <c r="H9" i="3"/>
  <c r="E9" i="3"/>
  <c r="H132" i="3"/>
  <c r="E132" i="3"/>
  <c r="V132" i="3" s="1"/>
  <c r="H131" i="3"/>
  <c r="E131" i="3"/>
  <c r="H111" i="3"/>
  <c r="E111" i="3"/>
  <c r="V111" i="3" s="1"/>
  <c r="C326" i="3"/>
  <c r="C179" i="3"/>
  <c r="J29" i="3"/>
  <c r="A347" i="3"/>
  <c r="A326" i="3"/>
  <c r="J11" i="3"/>
  <c r="A188" i="3"/>
  <c r="J416" i="3"/>
  <c r="A403" i="3"/>
  <c r="J375" i="3"/>
  <c r="C11" i="3"/>
  <c r="C281" i="3"/>
  <c r="C68" i="3"/>
  <c r="J427" i="3"/>
  <c r="J151" i="3"/>
  <c r="J167" i="3"/>
  <c r="A243" i="3"/>
  <c r="C375" i="3"/>
  <c r="J197" i="3"/>
  <c r="C206" i="3"/>
  <c r="C270" i="3"/>
  <c r="J179" i="3"/>
  <c r="A416" i="3"/>
  <c r="J119" i="3"/>
  <c r="A197" i="3"/>
  <c r="J40" i="3"/>
  <c r="A359" i="3"/>
  <c r="C219" i="3"/>
  <c r="C197" i="3"/>
  <c r="A451" i="3"/>
  <c r="J306" i="3"/>
  <c r="A140" i="3"/>
  <c r="J106" i="3"/>
  <c r="J233" i="3"/>
  <c r="A68" i="3"/>
  <c r="J206" i="3"/>
  <c r="A390" i="3"/>
  <c r="C151" i="3"/>
  <c r="C243" i="3"/>
  <c r="C119" i="3"/>
  <c r="C359" i="3"/>
  <c r="C51" i="3"/>
  <c r="C427" i="3"/>
  <c r="J281" i="3"/>
  <c r="J390" i="3"/>
  <c r="A270" i="3"/>
  <c r="J68" i="3"/>
  <c r="J451" i="3"/>
  <c r="A375" i="3"/>
  <c r="A473" i="3"/>
  <c r="J319" i="3"/>
  <c r="C416" i="3"/>
  <c r="C29" i="3"/>
  <c r="A179" i="3"/>
  <c r="J326" i="3"/>
  <c r="C473" i="3"/>
  <c r="A40" i="3"/>
  <c r="C451" i="3"/>
  <c r="A206" i="3"/>
  <c r="A438" i="3"/>
  <c r="A427" i="3"/>
  <c r="A167" i="3"/>
  <c r="C347" i="3"/>
  <c r="J270" i="3"/>
  <c r="C140" i="3"/>
  <c r="A319" i="3"/>
  <c r="A119" i="3"/>
  <c r="A29" i="3"/>
  <c r="A219" i="3"/>
  <c r="C403" i="3"/>
  <c r="C438" i="3"/>
  <c r="J296" i="3"/>
  <c r="C390" i="3"/>
  <c r="C188" i="3"/>
  <c r="A51" i="3"/>
  <c r="J254" i="3"/>
  <c r="J403" i="3"/>
  <c r="A254" i="3"/>
  <c r="A233" i="3"/>
  <c r="A462" i="3"/>
  <c r="J243" i="3"/>
  <c r="C306" i="3"/>
  <c r="C233" i="3"/>
  <c r="J140" i="3"/>
  <c r="J359" i="3"/>
  <c r="A106" i="3"/>
  <c r="A281" i="3"/>
  <c r="J188" i="3"/>
  <c r="J473" i="3"/>
  <c r="A151" i="3"/>
  <c r="J219" i="3"/>
  <c r="J438" i="3"/>
  <c r="C167" i="3"/>
  <c r="A11" i="3"/>
  <c r="C40" i="3"/>
  <c r="C319" i="3"/>
  <c r="J51" i="3"/>
  <c r="J462" i="3"/>
  <c r="C254" i="3"/>
  <c r="C84" i="3"/>
  <c r="J84" i="3"/>
  <c r="C296" i="3"/>
  <c r="C106" i="3"/>
  <c r="A296" i="3"/>
  <c r="A306" i="3"/>
  <c r="A84" i="3"/>
  <c r="C462" i="3"/>
  <c r="J347" i="3"/>
  <c r="S279" i="3" l="1"/>
  <c r="S367" i="3"/>
  <c r="S397" i="3"/>
  <c r="S400" i="3"/>
  <c r="S443" i="3"/>
  <c r="S446" i="3"/>
  <c r="S276" i="3"/>
  <c r="S277" i="3"/>
  <c r="S333" i="3"/>
  <c r="S345" i="3"/>
  <c r="S370" i="3"/>
  <c r="S363" i="3"/>
  <c r="S366" i="3"/>
  <c r="S369" i="3"/>
  <c r="S273" i="3"/>
  <c r="S384" i="3"/>
  <c r="S456" i="3"/>
  <c r="S459" i="3"/>
  <c r="S275" i="3"/>
  <c r="S450" i="3"/>
  <c r="S329" i="3"/>
  <c r="S396" i="3"/>
  <c r="S399" i="3"/>
  <c r="S346" i="3"/>
  <c r="S331" i="3"/>
  <c r="S334" i="3"/>
  <c r="S337" i="3"/>
  <c r="S340" i="3"/>
  <c r="S343" i="3"/>
  <c r="S335" i="3"/>
  <c r="S338" i="3"/>
  <c r="S341" i="3"/>
  <c r="S374" i="3"/>
  <c r="S395" i="3"/>
  <c r="S401" i="3"/>
  <c r="S444" i="3"/>
  <c r="S447" i="3"/>
  <c r="S339" i="3"/>
  <c r="S344" i="3"/>
  <c r="S330" i="3"/>
  <c r="S336" i="3"/>
  <c r="S274" i="3"/>
  <c r="S19" i="3"/>
  <c r="T375" i="3"/>
  <c r="S332" i="3"/>
  <c r="S55" i="3"/>
  <c r="S58" i="3"/>
  <c r="S259" i="3"/>
  <c r="S262" i="3"/>
  <c r="S365" i="3"/>
  <c r="S342" i="3"/>
  <c r="S201" i="3"/>
  <c r="S204" i="3"/>
  <c r="F20" i="5"/>
  <c r="F16" i="5"/>
  <c r="F37" i="5"/>
  <c r="F24" i="5"/>
  <c r="S435" i="3"/>
  <c r="S457" i="3"/>
  <c r="S96" i="3"/>
  <c r="S99" i="3"/>
  <c r="S156" i="3"/>
  <c r="S163" i="3"/>
  <c r="S183" i="3"/>
  <c r="S186" i="3"/>
  <c r="S323" i="3"/>
  <c r="R390" i="3"/>
  <c r="S402" i="3"/>
  <c r="Q375" i="3"/>
  <c r="S448" i="3"/>
  <c r="S389" i="3"/>
  <c r="S49" i="3"/>
  <c r="R375" i="3"/>
  <c r="S433" i="3"/>
  <c r="R438" i="3"/>
  <c r="T438" i="3"/>
  <c r="S8" i="3"/>
  <c r="T390" i="3"/>
  <c r="S430" i="3"/>
  <c r="S393" i="3"/>
  <c r="S432" i="3"/>
  <c r="S441" i="3"/>
  <c r="S364" i="3"/>
  <c r="S394" i="3"/>
  <c r="S442" i="3"/>
  <c r="S445" i="3"/>
  <c r="S454" i="3"/>
  <c r="S460" i="3"/>
  <c r="S436" i="3"/>
  <c r="S9" i="3"/>
  <c r="S362" i="3"/>
  <c r="S368" i="3"/>
  <c r="S455" i="3"/>
  <c r="S458" i="3"/>
  <c r="S461" i="3"/>
  <c r="S378" i="3"/>
  <c r="S203" i="3"/>
  <c r="S398" i="3"/>
  <c r="S431" i="3"/>
  <c r="S434" i="3"/>
  <c r="S437" i="3"/>
  <c r="S449" i="3"/>
  <c r="Q438" i="3"/>
  <c r="Q390" i="3"/>
  <c r="S205" i="3"/>
  <c r="S260" i="3"/>
  <c r="S26" i="3"/>
  <c r="S76" i="3"/>
  <c r="S79" i="3"/>
  <c r="S88" i="3"/>
  <c r="S91" i="3"/>
  <c r="S94" i="3"/>
  <c r="S149" i="3"/>
  <c r="S165" i="3"/>
  <c r="S192" i="3"/>
  <c r="S195" i="3"/>
  <c r="S261" i="3"/>
  <c r="S322" i="3"/>
  <c r="S202" i="3"/>
  <c r="S263" i="3"/>
  <c r="S324" i="3"/>
  <c r="S57" i="3"/>
  <c r="S82" i="3"/>
  <c r="S258" i="3"/>
  <c r="S325" i="3"/>
  <c r="S59" i="3"/>
  <c r="S66" i="3"/>
  <c r="S73" i="3"/>
  <c r="S80" i="3"/>
  <c r="S89" i="3"/>
  <c r="S92" i="3"/>
  <c r="S193" i="3"/>
  <c r="S200" i="3"/>
  <c r="S97" i="3"/>
  <c r="S171" i="3"/>
  <c r="S175" i="3"/>
  <c r="S184" i="3"/>
  <c r="S191" i="3"/>
  <c r="S83" i="3"/>
  <c r="S62" i="3"/>
  <c r="S65" i="3"/>
  <c r="S98" i="3"/>
  <c r="S101" i="3"/>
  <c r="S162" i="3"/>
  <c r="S185" i="3"/>
  <c r="S21" i="3"/>
  <c r="S128" i="3"/>
  <c r="S177" i="3"/>
  <c r="S161" i="3"/>
  <c r="S111" i="3"/>
  <c r="S115" i="3"/>
  <c r="S129" i="3"/>
  <c r="S132" i="3"/>
  <c r="S135" i="3"/>
  <c r="S146" i="3"/>
  <c r="S67" i="3"/>
  <c r="S112" i="3"/>
  <c r="S27" i="3"/>
  <c r="T167" i="3"/>
  <c r="S131" i="3"/>
  <c r="S134" i="3"/>
  <c r="S145" i="3"/>
  <c r="S100" i="3"/>
  <c r="Q167" i="3"/>
  <c r="R167" i="3"/>
  <c r="S102" i="3"/>
  <c r="S63" i="3"/>
  <c r="S103" i="3"/>
  <c r="S155" i="3"/>
  <c r="S77" i="3"/>
  <c r="S130" i="3"/>
  <c r="S64" i="3"/>
  <c r="S110" i="3"/>
  <c r="S133" i="3"/>
  <c r="S147" i="3"/>
  <c r="S18" i="3"/>
  <c r="S61" i="3"/>
  <c r="S113" i="3"/>
  <c r="S164" i="3"/>
  <c r="S14" i="3"/>
  <c r="S45" i="3"/>
  <c r="S17" i="3"/>
  <c r="S25" i="3"/>
  <c r="S22" i="3"/>
  <c r="S43" i="3"/>
  <c r="T40" i="3"/>
  <c r="S24" i="3"/>
  <c r="S54" i="3"/>
  <c r="R11" i="3"/>
  <c r="S15" i="3"/>
  <c r="S56" i="3"/>
  <c r="Q40" i="3"/>
  <c r="S7" i="3"/>
  <c r="S28" i="3"/>
  <c r="S20" i="3"/>
  <c r="S44" i="3"/>
  <c r="S50" i="3"/>
  <c r="S48" i="3"/>
  <c r="R40" i="3"/>
  <c r="T11" i="3"/>
  <c r="S16" i="3"/>
  <c r="S47" i="3"/>
  <c r="S23" i="3"/>
  <c r="V43" i="3"/>
  <c r="W43" i="3" s="1"/>
  <c r="V122" i="3"/>
  <c r="W122" i="3" s="1"/>
  <c r="V171" i="3"/>
  <c r="W171" i="3" s="1"/>
  <c r="V24" i="3"/>
  <c r="W24" i="3" s="1"/>
  <c r="V28" i="3"/>
  <c r="W28" i="3" s="1"/>
  <c r="V117" i="3"/>
  <c r="W117" i="3" s="1"/>
  <c r="V186" i="3"/>
  <c r="W186" i="3" s="1"/>
  <c r="V433" i="3"/>
  <c r="W433" i="3" s="1"/>
  <c r="V200" i="3"/>
  <c r="W200" i="3" s="1"/>
  <c r="V262" i="3"/>
  <c r="W262" i="3" s="1"/>
  <c r="V264" i="3"/>
  <c r="W264" i="3" s="1"/>
  <c r="V266" i="3"/>
  <c r="W266" i="3" s="1"/>
  <c r="V14" i="3"/>
  <c r="W14" i="3" s="1"/>
  <c r="V38" i="3"/>
  <c r="W38" i="3" s="1"/>
  <c r="V174" i="3"/>
  <c r="W174" i="3" s="1"/>
  <c r="V183" i="3"/>
  <c r="W183" i="3" s="1"/>
  <c r="V88" i="3"/>
  <c r="W88" i="3" s="1"/>
  <c r="V90" i="3"/>
  <c r="W90" i="3" s="1"/>
  <c r="V96" i="3"/>
  <c r="W96" i="3" s="1"/>
  <c r="V100" i="3"/>
  <c r="W100" i="3" s="1"/>
  <c r="V102" i="3"/>
  <c r="W102" i="3" s="1"/>
  <c r="V10" i="3"/>
  <c r="W10" i="3" s="1"/>
  <c r="V82" i="3"/>
  <c r="W82" i="3" s="1"/>
  <c r="V21" i="3"/>
  <c r="W21" i="3" s="1"/>
  <c r="V98" i="3"/>
  <c r="W98" i="3" s="1"/>
  <c r="V65" i="3"/>
  <c r="W65" i="3" s="1"/>
  <c r="V225" i="3"/>
  <c r="W225" i="3" s="1"/>
  <c r="V227" i="3"/>
  <c r="W227" i="3" s="1"/>
  <c r="V229" i="3"/>
  <c r="W229" i="3" s="1"/>
  <c r="V231" i="3"/>
  <c r="W231" i="3" s="1"/>
  <c r="V259" i="3"/>
  <c r="W259" i="3" s="1"/>
  <c r="V300" i="3"/>
  <c r="W300" i="3" s="1"/>
  <c r="V304" i="3"/>
  <c r="W304" i="3" s="1"/>
  <c r="V309" i="3"/>
  <c r="W309" i="3" s="1"/>
  <c r="W381" i="3"/>
  <c r="V372" i="3"/>
  <c r="W372" i="3" s="1"/>
  <c r="V56" i="3"/>
  <c r="W56" i="3" s="1"/>
  <c r="V104" i="3"/>
  <c r="W104" i="3" s="1"/>
  <c r="V45" i="3"/>
  <c r="W45" i="3" s="1"/>
  <c r="W178" i="3"/>
  <c r="V195" i="3"/>
  <c r="W195" i="3" s="1"/>
  <c r="W268" i="3"/>
  <c r="W330" i="3"/>
  <c r="V336" i="3"/>
  <c r="W336" i="3" s="1"/>
  <c r="V338" i="3"/>
  <c r="W338" i="3" s="1"/>
  <c r="V340" i="3"/>
  <c r="W340" i="3" s="1"/>
  <c r="V344" i="3"/>
  <c r="W344" i="3" s="1"/>
  <c r="V422" i="3"/>
  <c r="W422" i="3" s="1"/>
  <c r="V424" i="3"/>
  <c r="W424" i="3" s="1"/>
  <c r="V101" i="3"/>
  <c r="W101" i="3" s="1"/>
  <c r="W103" i="3"/>
  <c r="V105" i="3"/>
  <c r="W105" i="3" s="1"/>
  <c r="W248" i="3"/>
  <c r="V252" i="3"/>
  <c r="W252" i="3" s="1"/>
  <c r="W415" i="3"/>
  <c r="V250" i="3"/>
  <c r="W250" i="3" s="1"/>
  <c r="V342" i="3"/>
  <c r="W342" i="3" s="1"/>
  <c r="V74" i="3"/>
  <c r="W74" i="3" s="1"/>
  <c r="W76" i="3"/>
  <c r="W78" i="3"/>
  <c r="V164" i="3"/>
  <c r="W164" i="3" s="1"/>
  <c r="V237" i="3"/>
  <c r="W237" i="3" s="1"/>
  <c r="W239" i="3"/>
  <c r="V241" i="3"/>
  <c r="W241" i="3" s="1"/>
  <c r="W310" i="3"/>
  <c r="V314" i="3"/>
  <c r="W314" i="3" s="1"/>
  <c r="V318" i="3"/>
  <c r="W318" i="3" s="1"/>
  <c r="W394" i="3"/>
  <c r="V384" i="3"/>
  <c r="W384" i="3" s="1"/>
  <c r="V398" i="3"/>
  <c r="W398" i="3" s="1"/>
  <c r="V400" i="3"/>
  <c r="W400" i="3" s="1"/>
  <c r="V402" i="3"/>
  <c r="W402" i="3" s="1"/>
  <c r="V467" i="3"/>
  <c r="W467" i="3" s="1"/>
  <c r="V469" i="3"/>
  <c r="W469" i="3" s="1"/>
  <c r="V80" i="3"/>
  <c r="W80" i="3" s="1"/>
  <c r="V257" i="3"/>
  <c r="W257" i="3" s="1"/>
  <c r="W55" i="3"/>
  <c r="V67" i="3"/>
  <c r="W67" i="3" s="1"/>
  <c r="V228" i="3"/>
  <c r="W228" i="3" s="1"/>
  <c r="V230" i="3"/>
  <c r="W230" i="3" s="1"/>
  <c r="V232" i="3"/>
  <c r="W232" i="3" s="1"/>
  <c r="W301" i="3"/>
  <c r="V303" i="3"/>
  <c r="W303" i="3" s="1"/>
  <c r="V380" i="3"/>
  <c r="W380" i="3" s="1"/>
  <c r="V389" i="3"/>
  <c r="W389" i="3" s="1"/>
  <c r="V397" i="3"/>
  <c r="W397" i="3" s="1"/>
  <c r="V91" i="3"/>
  <c r="W91" i="3" s="1"/>
  <c r="V407" i="3"/>
  <c r="W407" i="3" s="1"/>
  <c r="V33" i="3"/>
  <c r="W33" i="3" s="1"/>
  <c r="W35" i="3"/>
  <c r="W37" i="3"/>
  <c r="V39" i="3"/>
  <c r="W39" i="3" s="1"/>
  <c r="V112" i="3"/>
  <c r="W112" i="3" s="1"/>
  <c r="W114" i="3"/>
  <c r="V116" i="3"/>
  <c r="W116" i="3" s="1"/>
  <c r="W118" i="3"/>
  <c r="W172" i="3"/>
  <c r="V175" i="3"/>
  <c r="W175" i="3" s="1"/>
  <c r="V177" i="3"/>
  <c r="W177" i="3" s="1"/>
  <c r="V187" i="3"/>
  <c r="W187" i="3" s="1"/>
  <c r="V192" i="3"/>
  <c r="W192" i="3" s="1"/>
  <c r="V194" i="3"/>
  <c r="W194" i="3" s="1"/>
  <c r="V196" i="3"/>
  <c r="W196" i="3" s="1"/>
  <c r="V434" i="3"/>
  <c r="W434" i="3" s="1"/>
  <c r="W265" i="3"/>
  <c r="V269" i="3"/>
  <c r="W269" i="3" s="1"/>
  <c r="W331" i="3"/>
  <c r="W335" i="3"/>
  <c r="V337" i="3"/>
  <c r="W337" i="3" s="1"/>
  <c r="V339" i="3"/>
  <c r="W339" i="3" s="1"/>
  <c r="V341" i="3"/>
  <c r="W341" i="3" s="1"/>
  <c r="V343" i="3"/>
  <c r="W343" i="3" s="1"/>
  <c r="W345" i="3"/>
  <c r="W350" i="3"/>
  <c r="V421" i="3"/>
  <c r="W421" i="3" s="1"/>
  <c r="V423" i="3"/>
  <c r="W423" i="3" s="1"/>
  <c r="W425" i="3"/>
  <c r="V411" i="3"/>
  <c r="W411" i="3" s="1"/>
  <c r="W247" i="3"/>
  <c r="W249" i="3"/>
  <c r="V251" i="3"/>
  <c r="W251" i="3" s="1"/>
  <c r="V253" i="3"/>
  <c r="W253" i="3" s="1"/>
  <c r="V324" i="3"/>
  <c r="W324" i="3" s="1"/>
  <c r="W329" i="3"/>
  <c r="W414" i="3"/>
  <c r="V419" i="3"/>
  <c r="W419" i="3" s="1"/>
  <c r="V325" i="3"/>
  <c r="W325" i="3" s="1"/>
  <c r="V446" i="3"/>
  <c r="W446" i="3" s="1"/>
  <c r="W373" i="3"/>
  <c r="W456" i="3"/>
  <c r="W458" i="3"/>
  <c r="W6" i="3"/>
  <c r="W50" i="3"/>
  <c r="W144" i="3"/>
  <c r="V146" i="3"/>
  <c r="W146" i="3" s="1"/>
  <c r="W150" i="3"/>
  <c r="V213" i="3"/>
  <c r="W213" i="3" s="1"/>
  <c r="W215" i="3"/>
  <c r="W299" i="3"/>
  <c r="W363" i="3"/>
  <c r="W365" i="3"/>
  <c r="W367" i="3"/>
  <c r="W378" i="3"/>
  <c r="W447" i="3"/>
  <c r="V449" i="3"/>
  <c r="W449" i="3" s="1"/>
  <c r="V444" i="3"/>
  <c r="W444" i="3" s="1"/>
  <c r="V131" i="3"/>
  <c r="W131" i="3" s="1"/>
  <c r="V9" i="3"/>
  <c r="W9" i="3" s="1"/>
  <c r="W15" i="3"/>
  <c r="V23" i="3"/>
  <c r="W23" i="3" s="1"/>
  <c r="V25" i="3"/>
  <c r="W25" i="3" s="1"/>
  <c r="W4" i="3"/>
  <c r="W123" i="3"/>
  <c r="W125" i="3"/>
  <c r="W127" i="3"/>
  <c r="W133" i="3"/>
  <c r="W135" i="3"/>
  <c r="W137" i="3"/>
  <c r="W139" i="3"/>
  <c r="W204" i="3"/>
  <c r="W209" i="3"/>
  <c r="W277" i="3"/>
  <c r="W352" i="3"/>
  <c r="V354" i="3"/>
  <c r="W354" i="3" s="1"/>
  <c r="W356" i="3"/>
  <c r="W432" i="3"/>
  <c r="V435" i="3"/>
  <c r="W435" i="3" s="1"/>
  <c r="W437" i="3"/>
  <c r="V27" i="3"/>
  <c r="W27" i="3" s="1"/>
  <c r="V48" i="3"/>
  <c r="W48" i="3" s="1"/>
  <c r="V148" i="3"/>
  <c r="W148" i="3" s="1"/>
  <c r="V294" i="3"/>
  <c r="W294" i="3" s="1"/>
  <c r="V358" i="3"/>
  <c r="W358" i="3" s="1"/>
  <c r="Q11" i="3"/>
  <c r="W79" i="3"/>
  <c r="W159" i="3"/>
  <c r="V161" i="3"/>
  <c r="W161" i="3" s="1"/>
  <c r="W163" i="3"/>
  <c r="W165" i="3"/>
  <c r="W240" i="3"/>
  <c r="W315" i="3"/>
  <c r="W317" i="3"/>
  <c r="V322" i="3"/>
  <c r="W322" i="3" s="1"/>
  <c r="W383" i="3"/>
  <c r="V369" i="3"/>
  <c r="W369" i="3" s="1"/>
  <c r="W371" i="3"/>
  <c r="V368" i="3"/>
  <c r="W368" i="3" s="1"/>
  <c r="V217" i="3"/>
  <c r="W217" i="3" s="1"/>
  <c r="V279" i="3"/>
  <c r="W279" i="3" s="1"/>
  <c r="W374" i="3"/>
  <c r="W455" i="3"/>
  <c r="W457" i="3"/>
  <c r="W459" i="3"/>
  <c r="W470" i="3"/>
  <c r="W5" i="3"/>
  <c r="W7" i="3"/>
  <c r="W49" i="3"/>
  <c r="W145" i="3"/>
  <c r="W149" i="3"/>
  <c r="W154" i="3"/>
  <c r="W210" i="3"/>
  <c r="W214" i="3"/>
  <c r="W216" i="3"/>
  <c r="W218" i="3"/>
  <c r="W291" i="3"/>
  <c r="W293" i="3"/>
  <c r="W295" i="3"/>
  <c r="W202" i="3"/>
  <c r="W461" i="3"/>
  <c r="W472" i="3"/>
  <c r="V212" i="3"/>
  <c r="W212" i="3" s="1"/>
  <c r="V289" i="3"/>
  <c r="W289" i="3" s="1"/>
  <c r="V450" i="3"/>
  <c r="W450" i="3" s="1"/>
  <c r="V468" i="3"/>
  <c r="W468" i="3" s="1"/>
  <c r="W124" i="3"/>
  <c r="W126" i="3"/>
  <c r="W130" i="3"/>
  <c r="W134" i="3"/>
  <c r="W136" i="3"/>
  <c r="W138" i="3"/>
  <c r="W203" i="3"/>
  <c r="W205" i="3"/>
  <c r="W275" i="3"/>
  <c r="W276" i="3"/>
  <c r="W278" i="3"/>
  <c r="W280" i="3"/>
  <c r="W353" i="3"/>
  <c r="W357" i="3"/>
  <c r="W184" i="3"/>
  <c r="W47" i="3"/>
  <c r="V147" i="3"/>
  <c r="W147" i="3" s="1"/>
  <c r="V436" i="3"/>
  <c r="W436" i="3" s="1"/>
  <c r="W466" i="3"/>
  <c r="W454" i="3"/>
  <c r="W445" i="3"/>
  <c r="W443" i="3"/>
  <c r="W448" i="3"/>
  <c r="W442" i="3"/>
  <c r="W441" i="3"/>
  <c r="W430" i="3"/>
  <c r="W431" i="3"/>
  <c r="W420" i="3"/>
  <c r="W426" i="3"/>
  <c r="W409" i="3"/>
  <c r="W413" i="3"/>
  <c r="W412" i="3"/>
  <c r="W406" i="3"/>
  <c r="W408" i="3"/>
  <c r="W410" i="3"/>
  <c r="W395" i="3"/>
  <c r="W393" i="3"/>
  <c r="W399" i="3"/>
  <c r="W396" i="3"/>
  <c r="W401" i="3"/>
  <c r="W379" i="3"/>
  <c r="W364" i="3"/>
  <c r="W366" i="3"/>
  <c r="W362" i="3"/>
  <c r="W370" i="3"/>
  <c r="W351" i="3"/>
  <c r="W355" i="3"/>
  <c r="W334" i="3"/>
  <c r="W346" i="3"/>
  <c r="W323" i="3"/>
  <c r="W312" i="3"/>
  <c r="W316" i="3"/>
  <c r="W311" i="3"/>
  <c r="W313" i="3"/>
  <c r="W305" i="3"/>
  <c r="W302" i="3"/>
  <c r="W285" i="3"/>
  <c r="W286" i="3"/>
  <c r="W288" i="3"/>
  <c r="W290" i="3"/>
  <c r="W292" i="3"/>
  <c r="W287" i="3"/>
  <c r="W284" i="3"/>
  <c r="W273" i="3"/>
  <c r="W274" i="3"/>
  <c r="W333" i="3"/>
  <c r="W260" i="3"/>
  <c r="W258" i="3"/>
  <c r="W261" i="3"/>
  <c r="W263" i="3"/>
  <c r="W267" i="3"/>
  <c r="W246" i="3"/>
  <c r="W238" i="3"/>
  <c r="W242" i="3"/>
  <c r="W236" i="3"/>
  <c r="W223" i="3"/>
  <c r="W224" i="3"/>
  <c r="W226" i="3"/>
  <c r="W222" i="3"/>
  <c r="W211" i="3"/>
  <c r="W201" i="3"/>
  <c r="W191" i="3"/>
  <c r="W193" i="3"/>
  <c r="W182" i="3"/>
  <c r="W185" i="3"/>
  <c r="W170" i="3"/>
  <c r="W176" i="3"/>
  <c r="W156" i="3"/>
  <c r="W155" i="3"/>
  <c r="W99" i="3"/>
  <c r="W157" i="3"/>
  <c r="W160" i="3"/>
  <c r="W162" i="3"/>
  <c r="W166" i="3"/>
  <c r="W143" i="3"/>
  <c r="W132" i="3"/>
  <c r="W128" i="3"/>
  <c r="W129" i="3"/>
  <c r="W109" i="3"/>
  <c r="W111" i="3"/>
  <c r="W110" i="3"/>
  <c r="W113" i="3"/>
  <c r="W115" i="3"/>
  <c r="W92" i="3"/>
  <c r="W93" i="3"/>
  <c r="W95" i="3"/>
  <c r="W97" i="3"/>
  <c r="W87" i="3"/>
  <c r="W72" i="3"/>
  <c r="W73" i="3"/>
  <c r="W75" i="3"/>
  <c r="W77" i="3"/>
  <c r="W83" i="3"/>
  <c r="W71" i="3"/>
  <c r="W81" i="3"/>
  <c r="W57" i="3"/>
  <c r="W59" i="3"/>
  <c r="W58" i="3"/>
  <c r="W60" i="3"/>
  <c r="W54" i="3"/>
  <c r="W44" i="3"/>
  <c r="W46" i="3"/>
  <c r="W32" i="3"/>
  <c r="W34" i="3"/>
  <c r="W36" i="3"/>
  <c r="W19" i="3"/>
  <c r="W16" i="3"/>
  <c r="W26" i="3"/>
  <c r="W18" i="3"/>
  <c r="W20" i="3"/>
  <c r="W22" i="3"/>
  <c r="S425" i="3"/>
  <c r="S465" i="3"/>
  <c r="S467" i="3"/>
  <c r="S469" i="3"/>
  <c r="S215" i="3"/>
  <c r="S222" i="3"/>
  <c r="S471" i="3"/>
  <c r="S39" i="3"/>
  <c r="S468" i="3"/>
  <c r="S470" i="3"/>
  <c r="S227" i="3"/>
  <c r="S229" i="3"/>
  <c r="S126" i="3"/>
  <c r="S209" i="3"/>
  <c r="S166" i="3"/>
  <c r="S250" i="3"/>
  <c r="S252" i="3"/>
  <c r="S357" i="3"/>
  <c r="S138" i="3"/>
  <c r="S422" i="3"/>
  <c r="S117" i="3"/>
  <c r="S290" i="3"/>
  <c r="S294" i="3"/>
  <c r="S33" i="3"/>
  <c r="S125" i="3"/>
  <c r="S148" i="3"/>
  <c r="S352" i="3"/>
  <c r="S353" i="3"/>
  <c r="S414" i="3"/>
  <c r="S150" i="3"/>
  <c r="S269" i="3"/>
  <c r="S300" i="3"/>
  <c r="S313" i="3"/>
  <c r="S315" i="3"/>
  <c r="S10" i="3"/>
  <c r="S176" i="3"/>
  <c r="S178" i="3"/>
  <c r="T188" i="3"/>
  <c r="S247" i="3"/>
  <c r="S251" i="3"/>
  <c r="S310" i="3"/>
  <c r="S312" i="3"/>
  <c r="S316" i="3"/>
  <c r="S34" i="3"/>
  <c r="S38" i="3"/>
  <c r="S71" i="3"/>
  <c r="S187" i="3"/>
  <c r="S223" i="3"/>
  <c r="S351" i="3"/>
  <c r="S424" i="3"/>
  <c r="S264" i="3"/>
  <c r="T151" i="3"/>
  <c r="R84" i="3"/>
  <c r="S216" i="3"/>
  <c r="S231" i="3"/>
  <c r="S237" i="3"/>
  <c r="S241" i="3"/>
  <c r="S265" i="3"/>
  <c r="S293" i="3"/>
  <c r="S304" i="3"/>
  <c r="R319" i="3"/>
  <c r="S95" i="3"/>
  <c r="S104" i="3"/>
  <c r="S72" i="3"/>
  <c r="S139" i="3"/>
  <c r="S266" i="3"/>
  <c r="S411" i="3"/>
  <c r="S287" i="3"/>
  <c r="R233" i="3"/>
  <c r="S246" i="3"/>
  <c r="S466" i="3"/>
  <c r="S249" i="3"/>
  <c r="S291" i="3"/>
  <c r="T243" i="3"/>
  <c r="S136" i="3"/>
  <c r="S196" i="3"/>
  <c r="R206" i="3"/>
  <c r="S303" i="3"/>
  <c r="R326" i="3"/>
  <c r="S350" i="3"/>
  <c r="T473" i="3"/>
  <c r="S32" i="3"/>
  <c r="S170" i="3"/>
  <c r="R243" i="3"/>
  <c r="Q326" i="3"/>
  <c r="S122" i="3"/>
  <c r="S5" i="3"/>
  <c r="S114" i="3"/>
  <c r="S116" i="3"/>
  <c r="S212" i="3"/>
  <c r="S214" i="3"/>
  <c r="S267" i="3"/>
  <c r="S354" i="3"/>
  <c r="S412" i="3"/>
  <c r="S419" i="3"/>
  <c r="S240" i="3"/>
  <c r="S242" i="3"/>
  <c r="S295" i="3"/>
  <c r="S406" i="3"/>
  <c r="S423" i="3"/>
  <c r="R51" i="3"/>
  <c r="S210" i="3"/>
  <c r="S224" i="3"/>
  <c r="S226" i="3"/>
  <c r="S268" i="3"/>
  <c r="R188" i="3"/>
  <c r="T296" i="3"/>
  <c r="Q319" i="3"/>
  <c r="T403" i="3"/>
  <c r="T29" i="3"/>
  <c r="Q188" i="3"/>
  <c r="R347" i="3"/>
  <c r="Q254" i="3"/>
  <c r="S248" i="3"/>
  <c r="T270" i="3"/>
  <c r="T51" i="3"/>
  <c r="S36" i="3"/>
  <c r="R106" i="3"/>
  <c r="S118" i="3"/>
  <c r="T206" i="3"/>
  <c r="S35" i="3"/>
  <c r="R473" i="3"/>
  <c r="S4" i="3"/>
  <c r="R179" i="3"/>
  <c r="T68" i="3"/>
  <c r="S253" i="3"/>
  <c r="Q151" i="3"/>
  <c r="Q197" i="3"/>
  <c r="S238" i="3"/>
  <c r="S278" i="3"/>
  <c r="S301" i="3"/>
  <c r="R140" i="3"/>
  <c r="R296" i="3"/>
  <c r="S286" i="3"/>
  <c r="S309" i="3"/>
  <c r="S311" i="3"/>
  <c r="S356" i="3"/>
  <c r="S410" i="3"/>
  <c r="R451" i="3"/>
  <c r="S239" i="3"/>
  <c r="S288" i="3"/>
  <c r="S472" i="3"/>
  <c r="T416" i="3"/>
  <c r="S426" i="3"/>
  <c r="S37" i="3"/>
  <c r="T84" i="3"/>
  <c r="S6" i="3"/>
  <c r="S124" i="3"/>
  <c r="S182" i="3"/>
  <c r="S285" i="3"/>
  <c r="S305" i="3"/>
  <c r="S317" i="3"/>
  <c r="Q359" i="3"/>
  <c r="S409" i="3"/>
  <c r="S421" i="3"/>
  <c r="Q243" i="3"/>
  <c r="Q68" i="3"/>
  <c r="T106" i="3"/>
  <c r="S225" i="3"/>
  <c r="S230" i="3"/>
  <c r="S257" i="3"/>
  <c r="T359" i="3"/>
  <c r="T219" i="3"/>
  <c r="T326" i="3"/>
  <c r="Q106" i="3"/>
  <c r="R119" i="3"/>
  <c r="S217" i="3"/>
  <c r="S232" i="3"/>
  <c r="S236" i="3"/>
  <c r="S314" i="3"/>
  <c r="S413" i="3"/>
  <c r="S415" i="3"/>
  <c r="R359" i="3"/>
  <c r="R29" i="3"/>
  <c r="Q29" i="3"/>
  <c r="R68" i="3"/>
  <c r="S137" i="3"/>
  <c r="R151" i="3"/>
  <c r="R219" i="3"/>
  <c r="Q451" i="3"/>
  <c r="Q179" i="3"/>
  <c r="Q84" i="3"/>
  <c r="S143" i="3"/>
  <c r="S211" i="3"/>
  <c r="T233" i="3"/>
  <c r="Q403" i="3"/>
  <c r="S105" i="3"/>
  <c r="S154" i="3"/>
  <c r="S228" i="3"/>
  <c r="Q347" i="3"/>
  <c r="S358" i="3"/>
  <c r="Q51" i="3"/>
  <c r="S87" i="3"/>
  <c r="Q119" i="3"/>
  <c r="Q140" i="3"/>
  <c r="S123" i="3"/>
  <c r="Q206" i="3"/>
  <c r="Q270" i="3"/>
  <c r="R270" i="3"/>
  <c r="S292" i="3"/>
  <c r="S302" i="3"/>
  <c r="T347" i="3"/>
  <c r="R197" i="3"/>
  <c r="S109" i="3"/>
  <c r="T119" i="3"/>
  <c r="T140" i="3"/>
  <c r="T179" i="3"/>
  <c r="S289" i="3"/>
  <c r="T306" i="3"/>
  <c r="T319" i="3"/>
  <c r="T281" i="3"/>
  <c r="Q427" i="3"/>
  <c r="R306" i="3"/>
  <c r="S299" i="3"/>
  <c r="S355" i="3"/>
  <c r="Q462" i="3"/>
  <c r="S213" i="3"/>
  <c r="S284" i="3"/>
  <c r="T427" i="3"/>
  <c r="T462" i="3"/>
  <c r="S218" i="3"/>
  <c r="Q306" i="3"/>
  <c r="R403" i="3"/>
  <c r="R427" i="3"/>
  <c r="R462" i="3"/>
  <c r="T254" i="3"/>
  <c r="R416" i="3"/>
  <c r="Q296" i="3"/>
  <c r="S408" i="3"/>
  <c r="T197" i="3"/>
  <c r="Q233" i="3"/>
  <c r="S318" i="3"/>
  <c r="Q473" i="3"/>
  <c r="Q219" i="3"/>
  <c r="R281" i="3"/>
  <c r="R254" i="3"/>
  <c r="Q416" i="3"/>
  <c r="S407" i="3"/>
  <c r="T451" i="3"/>
  <c r="Q281" i="3"/>
  <c r="S420" i="3"/>
  <c r="S390" i="3" l="1"/>
  <c r="S438" i="3"/>
  <c r="S375" i="3"/>
  <c r="W390" i="3"/>
  <c r="W375" i="3"/>
  <c r="F35" i="5" s="1"/>
  <c r="S167" i="3"/>
  <c r="W167" i="3"/>
  <c r="F15" i="5" s="1"/>
  <c r="W281" i="3"/>
  <c r="F28" i="5" s="1"/>
  <c r="W40" i="3"/>
  <c r="F7" i="5" s="1"/>
  <c r="W296" i="3"/>
  <c r="F29" i="5" s="1"/>
  <c r="W68" i="3"/>
  <c r="F9" i="5" s="1"/>
  <c r="W188" i="3"/>
  <c r="F18" i="5" s="1"/>
  <c r="W451" i="3"/>
  <c r="F42" i="5" s="1"/>
  <c r="W51" i="3"/>
  <c r="F8" i="5" s="1"/>
  <c r="S40" i="3"/>
  <c r="W151" i="3"/>
  <c r="F14" i="5" s="1"/>
  <c r="W197" i="3"/>
  <c r="F19" i="5" s="1"/>
  <c r="W359" i="3"/>
  <c r="F34" i="5" s="1"/>
  <c r="W206" i="3"/>
  <c r="F21" i="5" s="1"/>
  <c r="W347" i="3"/>
  <c r="F33" i="5" s="1"/>
  <c r="W462" i="3"/>
  <c r="F43" i="5" s="1"/>
  <c r="W119" i="3"/>
  <c r="F12" i="5" s="1"/>
  <c r="W473" i="3"/>
  <c r="F44" i="5" s="1"/>
  <c r="W427" i="3"/>
  <c r="F40" i="5" s="1"/>
  <c r="W219" i="3"/>
  <c r="F22" i="5" s="1"/>
  <c r="W233" i="3"/>
  <c r="F23" i="5" s="1"/>
  <c r="W106" i="3"/>
  <c r="F11" i="5" s="1"/>
  <c r="W179" i="3"/>
  <c r="F17" i="5" s="1"/>
  <c r="W306" i="3"/>
  <c r="F30" i="5" s="1"/>
  <c r="W438" i="3"/>
  <c r="F41" i="5" s="1"/>
  <c r="W254" i="3"/>
  <c r="F26" i="5" s="1"/>
  <c r="W29" i="3"/>
  <c r="F6" i="5" s="1"/>
  <c r="W140" i="3"/>
  <c r="F13" i="5" s="1"/>
  <c r="W326" i="3"/>
  <c r="F32" i="5" s="1"/>
  <c r="W84" i="3"/>
  <c r="F10" i="5" s="1"/>
  <c r="W11" i="3"/>
  <c r="F5" i="5" s="1"/>
  <c r="W270" i="3"/>
  <c r="F27" i="5" s="1"/>
  <c r="W319" i="3"/>
  <c r="F31" i="5" s="1"/>
  <c r="W243" i="3"/>
  <c r="F25" i="5" s="1"/>
  <c r="W403" i="3"/>
  <c r="F38" i="5" s="1"/>
  <c r="W416" i="3"/>
  <c r="F39" i="5" s="1"/>
  <c r="S11" i="3"/>
  <c r="S473" i="3"/>
  <c r="S326" i="3"/>
  <c r="S51" i="3"/>
  <c r="S197" i="3"/>
  <c r="S188" i="3"/>
  <c r="S403" i="3"/>
  <c r="S254" i="3"/>
  <c r="S29" i="3"/>
  <c r="S451" i="3"/>
  <c r="S462" i="3"/>
  <c r="S243" i="3"/>
  <c r="S140" i="3"/>
  <c r="S347" i="3"/>
  <c r="S306" i="3"/>
  <c r="S427" i="3"/>
  <c r="S319" i="3"/>
  <c r="S151" i="3"/>
  <c r="S206" i="3"/>
  <c r="S84" i="3"/>
  <c r="S179" i="3"/>
  <c r="S219" i="3"/>
  <c r="S359" i="3"/>
  <c r="S233" i="3"/>
  <c r="S416" i="3"/>
  <c r="S281" i="3"/>
  <c r="S296" i="3"/>
  <c r="S106" i="3"/>
  <c r="S270" i="3"/>
  <c r="S119" i="3"/>
  <c r="S68" i="3"/>
  <c r="F36" i="5" l="1"/>
  <c r="T517" i="1"/>
  <c r="R517" i="1"/>
  <c r="Q517" i="1"/>
  <c r="P517" i="1"/>
  <c r="T516" i="1"/>
  <c r="R516" i="1"/>
  <c r="Q516" i="1"/>
  <c r="P516" i="1"/>
  <c r="T515" i="1"/>
  <c r="R515" i="1"/>
  <c r="Q515" i="1"/>
  <c r="P515" i="1"/>
  <c r="T514" i="1"/>
  <c r="R514" i="1"/>
  <c r="Q514" i="1"/>
  <c r="P514" i="1"/>
  <c r="T513" i="1"/>
  <c r="R513" i="1"/>
  <c r="Q513" i="1"/>
  <c r="P513" i="1"/>
  <c r="T512" i="1"/>
  <c r="R512" i="1"/>
  <c r="Q512" i="1"/>
  <c r="P512" i="1"/>
  <c r="S514" i="1" l="1"/>
  <c r="S512" i="1"/>
  <c r="S515" i="1"/>
  <c r="S516" i="1"/>
  <c r="S513" i="1"/>
  <c r="S517" i="1"/>
  <c r="T232" i="1" l="1"/>
  <c r="R232" i="1"/>
  <c r="Q232" i="1"/>
  <c r="P231" i="1"/>
  <c r="T230" i="1"/>
  <c r="R230" i="1"/>
  <c r="Q230" i="1"/>
  <c r="P230" i="1"/>
  <c r="P229" i="1"/>
  <c r="P228" i="1"/>
  <c r="R227" i="1"/>
  <c r="Q227" i="1"/>
  <c r="P227" i="1"/>
  <c r="T223" i="1"/>
  <c r="R223" i="1"/>
  <c r="Q223" i="1"/>
  <c r="T222" i="1"/>
  <c r="R222" i="1"/>
  <c r="Q222" i="1"/>
  <c r="P222" i="1"/>
  <c r="T221" i="1"/>
  <c r="R221" i="1"/>
  <c r="Q221" i="1"/>
  <c r="P221" i="1"/>
  <c r="T220" i="1"/>
  <c r="R220" i="1"/>
  <c r="Q220" i="1"/>
  <c r="P220" i="1"/>
  <c r="T219" i="1"/>
  <c r="R219" i="1"/>
  <c r="Q219" i="1"/>
  <c r="P219" i="1"/>
  <c r="R218" i="1"/>
  <c r="Q218" i="1"/>
  <c r="P218" i="1"/>
  <c r="T211" i="1"/>
  <c r="R211" i="1"/>
  <c r="Q211" i="1"/>
  <c r="P211" i="1"/>
  <c r="T210" i="1"/>
  <c r="R210" i="1"/>
  <c r="Q210" i="1"/>
  <c r="P210" i="1"/>
  <c r="T209" i="1"/>
  <c r="R209" i="1"/>
  <c r="Q209" i="1"/>
  <c r="P209" i="1"/>
  <c r="T208" i="1"/>
  <c r="R208" i="1"/>
  <c r="Q208" i="1"/>
  <c r="P208" i="1"/>
  <c r="T207" i="1"/>
  <c r="R207" i="1"/>
  <c r="Q207" i="1"/>
  <c r="P207" i="1"/>
  <c r="T206" i="1"/>
  <c r="R206" i="1"/>
  <c r="Q206" i="1"/>
  <c r="P206" i="1"/>
  <c r="T205" i="1"/>
  <c r="R205" i="1"/>
  <c r="Q205" i="1"/>
  <c r="P205" i="1"/>
  <c r="T197" i="1"/>
  <c r="R197" i="1"/>
  <c r="Q197" i="1"/>
  <c r="P197" i="1"/>
  <c r="T195" i="1"/>
  <c r="R195" i="1"/>
  <c r="Q195" i="1"/>
  <c r="P195" i="1"/>
  <c r="T194" i="1"/>
  <c r="R194" i="1"/>
  <c r="Q194" i="1"/>
  <c r="P194" i="1"/>
  <c r="T193" i="1"/>
  <c r="R193" i="1"/>
  <c r="Q193" i="1"/>
  <c r="P193" i="1"/>
  <c r="T192" i="1"/>
  <c r="R192" i="1"/>
  <c r="Q192" i="1"/>
  <c r="P192" i="1"/>
  <c r="T558" i="1"/>
  <c r="R558" i="1"/>
  <c r="Q558" i="1"/>
  <c r="P558" i="1"/>
  <c r="T557" i="1"/>
  <c r="R557" i="1"/>
  <c r="Q557" i="1"/>
  <c r="P557" i="1"/>
  <c r="T556" i="1"/>
  <c r="R556" i="1"/>
  <c r="Q556" i="1"/>
  <c r="P556" i="1"/>
  <c r="T555" i="1"/>
  <c r="R555" i="1"/>
  <c r="Q555" i="1"/>
  <c r="P555" i="1"/>
  <c r="T554" i="1"/>
  <c r="R554" i="1"/>
  <c r="Q554" i="1"/>
  <c r="P554" i="1"/>
  <c r="T553" i="1"/>
  <c r="R553" i="1"/>
  <c r="Q553" i="1"/>
  <c r="P553" i="1"/>
  <c r="P471" i="1"/>
  <c r="P470" i="1"/>
  <c r="T456" i="1"/>
  <c r="R456" i="1"/>
  <c r="Q456" i="1"/>
  <c r="P456" i="1"/>
  <c r="T455" i="1"/>
  <c r="R455" i="1"/>
  <c r="Q455" i="1"/>
  <c r="P455" i="1"/>
  <c r="T454" i="1"/>
  <c r="R454" i="1"/>
  <c r="Q454" i="1"/>
  <c r="P454" i="1"/>
  <c r="T453" i="1"/>
  <c r="R453" i="1"/>
  <c r="Q453" i="1"/>
  <c r="P453" i="1"/>
  <c r="T452" i="1"/>
  <c r="R452" i="1"/>
  <c r="Q452" i="1"/>
  <c r="P452" i="1"/>
  <c r="T451" i="1"/>
  <c r="R451" i="1"/>
  <c r="Q451" i="1"/>
  <c r="P451" i="1"/>
  <c r="T450" i="1"/>
  <c r="R450" i="1"/>
  <c r="Q450" i="1"/>
  <c r="P450" i="1"/>
  <c r="T449" i="1"/>
  <c r="R449" i="1"/>
  <c r="Q449" i="1"/>
  <c r="P449" i="1"/>
  <c r="T448" i="1"/>
  <c r="R448" i="1"/>
  <c r="Q448" i="1"/>
  <c r="P448" i="1"/>
  <c r="T464" i="1"/>
  <c r="R464" i="1"/>
  <c r="Q464" i="1"/>
  <c r="P464" i="1"/>
  <c r="H452" i="1"/>
  <c r="E452" i="1"/>
  <c r="V452" i="1" s="1"/>
  <c r="W452" i="1" s="1"/>
  <c r="P469" i="1"/>
  <c r="P468" i="1"/>
  <c r="P467" i="1"/>
  <c r="P466" i="1"/>
  <c r="T463" i="1"/>
  <c r="R463" i="1"/>
  <c r="Q463" i="1"/>
  <c r="P463" i="1"/>
  <c r="T462" i="1"/>
  <c r="R462" i="1"/>
  <c r="Q462" i="1"/>
  <c r="P462" i="1"/>
  <c r="T461" i="1"/>
  <c r="R461" i="1"/>
  <c r="Q461" i="1"/>
  <c r="P461" i="1"/>
  <c r="T440" i="1"/>
  <c r="R440" i="1"/>
  <c r="Q440" i="1"/>
  <c r="P440" i="1"/>
  <c r="T439" i="1"/>
  <c r="R439" i="1"/>
  <c r="Q439" i="1"/>
  <c r="P439" i="1"/>
  <c r="T438" i="1"/>
  <c r="R438" i="1"/>
  <c r="Q438" i="1"/>
  <c r="P438" i="1"/>
  <c r="T431" i="1"/>
  <c r="R431" i="1"/>
  <c r="Q431" i="1"/>
  <c r="P431" i="1"/>
  <c r="T430" i="1"/>
  <c r="R430" i="1"/>
  <c r="Q430" i="1"/>
  <c r="P430" i="1"/>
  <c r="T11" i="1"/>
  <c r="R11" i="1"/>
  <c r="Q11" i="1"/>
  <c r="P11" i="1"/>
  <c r="T10" i="1"/>
  <c r="R10" i="1"/>
  <c r="Q10" i="1"/>
  <c r="P10" i="1"/>
  <c r="T9" i="1"/>
  <c r="R9" i="1"/>
  <c r="Q9" i="1"/>
  <c r="P9" i="1"/>
  <c r="T8" i="1"/>
  <c r="R8" i="1"/>
  <c r="Q8" i="1"/>
  <c r="P8" i="1"/>
  <c r="T7" i="1"/>
  <c r="R7" i="1"/>
  <c r="Q7" i="1"/>
  <c r="P7" i="1"/>
  <c r="H9" i="1"/>
  <c r="E9" i="1"/>
  <c r="V9" i="1" s="1"/>
  <c r="W9" i="1" s="1"/>
  <c r="T242" i="1"/>
  <c r="R242" i="1"/>
  <c r="Q242" i="1"/>
  <c r="P242" i="1"/>
  <c r="T241" i="1"/>
  <c r="R241" i="1"/>
  <c r="Q241" i="1"/>
  <c r="P241" i="1"/>
  <c r="T240" i="1"/>
  <c r="R240" i="1"/>
  <c r="Q240" i="1"/>
  <c r="P240" i="1"/>
  <c r="T239" i="1"/>
  <c r="R239" i="1"/>
  <c r="Q239" i="1"/>
  <c r="P239" i="1"/>
  <c r="T238" i="1"/>
  <c r="R238" i="1"/>
  <c r="Q238" i="1"/>
  <c r="P238" i="1"/>
  <c r="T237" i="1"/>
  <c r="R237" i="1"/>
  <c r="Q237" i="1"/>
  <c r="P237" i="1"/>
  <c r="T148" i="1"/>
  <c r="R148" i="1"/>
  <c r="Q148" i="1"/>
  <c r="P148" i="1"/>
  <c r="T147" i="1"/>
  <c r="R147" i="1"/>
  <c r="Q147" i="1"/>
  <c r="P147" i="1"/>
  <c r="T146" i="1"/>
  <c r="R146" i="1"/>
  <c r="Q146" i="1"/>
  <c r="P146" i="1"/>
  <c r="T145" i="1"/>
  <c r="R145" i="1"/>
  <c r="Q145" i="1"/>
  <c r="P145" i="1"/>
  <c r="T144" i="1"/>
  <c r="R144" i="1"/>
  <c r="Q144" i="1"/>
  <c r="P144" i="1"/>
  <c r="T143" i="1"/>
  <c r="R143" i="1"/>
  <c r="Q143" i="1"/>
  <c r="P143" i="1"/>
  <c r="T142" i="1"/>
  <c r="R142" i="1"/>
  <c r="Q142" i="1"/>
  <c r="P142" i="1"/>
  <c r="T141" i="1"/>
  <c r="R141" i="1"/>
  <c r="Q141" i="1"/>
  <c r="P141" i="1"/>
  <c r="T140" i="1"/>
  <c r="R140" i="1"/>
  <c r="Q140" i="1"/>
  <c r="P140" i="1"/>
  <c r="H143" i="1"/>
  <c r="E143" i="1"/>
  <c r="V143" i="1" s="1"/>
  <c r="W143" i="1" s="1"/>
  <c r="T139" i="1"/>
  <c r="R139" i="1"/>
  <c r="Q139" i="1"/>
  <c r="P139" i="1"/>
  <c r="H144" i="1"/>
  <c r="U73" i="1"/>
  <c r="T68" i="1"/>
  <c r="R68" i="1"/>
  <c r="Q68" i="1"/>
  <c r="P68" i="1"/>
  <c r="T67" i="1"/>
  <c r="R67" i="1"/>
  <c r="Q67" i="1"/>
  <c r="P67" i="1"/>
  <c r="T66" i="1"/>
  <c r="R66" i="1"/>
  <c r="Q66" i="1"/>
  <c r="P66" i="1"/>
  <c r="T65" i="1"/>
  <c r="R65" i="1"/>
  <c r="Q65" i="1"/>
  <c r="P65" i="1"/>
  <c r="T64" i="1"/>
  <c r="R64" i="1"/>
  <c r="Q64" i="1"/>
  <c r="P64" i="1"/>
  <c r="T63" i="1"/>
  <c r="R63" i="1"/>
  <c r="Q63" i="1"/>
  <c r="P63" i="1"/>
  <c r="T61" i="1"/>
  <c r="R61" i="1"/>
  <c r="Q61" i="1"/>
  <c r="P61" i="1"/>
  <c r="T60" i="1"/>
  <c r="R60" i="1"/>
  <c r="Q60" i="1"/>
  <c r="P60" i="1"/>
  <c r="R59" i="1"/>
  <c r="Q59" i="1"/>
  <c r="P59" i="1"/>
  <c r="H59" i="1"/>
  <c r="E59" i="1"/>
  <c r="V59" i="1" s="1"/>
  <c r="W59" i="1" s="1"/>
  <c r="T69" i="1"/>
  <c r="R69" i="1"/>
  <c r="Q69" i="1"/>
  <c r="P69" i="1"/>
  <c r="T408" i="1"/>
  <c r="R408" i="1"/>
  <c r="Q408" i="1"/>
  <c r="P408" i="1"/>
  <c r="T407" i="1"/>
  <c r="R407" i="1"/>
  <c r="Q407" i="1"/>
  <c r="P407" i="1"/>
  <c r="T406" i="1"/>
  <c r="R406" i="1"/>
  <c r="Q406" i="1"/>
  <c r="P406" i="1"/>
  <c r="T405" i="1"/>
  <c r="R405" i="1"/>
  <c r="Q405" i="1"/>
  <c r="P405" i="1"/>
  <c r="T404" i="1"/>
  <c r="R404" i="1"/>
  <c r="Q404" i="1"/>
  <c r="P404" i="1"/>
  <c r="T403" i="1"/>
  <c r="R403" i="1"/>
  <c r="Q403" i="1"/>
  <c r="P403" i="1"/>
  <c r="T402" i="1"/>
  <c r="R402" i="1"/>
  <c r="Q402" i="1"/>
  <c r="P402" i="1"/>
  <c r="T401" i="1"/>
  <c r="R401" i="1"/>
  <c r="Q401" i="1"/>
  <c r="P401" i="1"/>
  <c r="T400" i="1"/>
  <c r="R400" i="1"/>
  <c r="Q400" i="1"/>
  <c r="P400" i="1"/>
  <c r="T399" i="1"/>
  <c r="R399" i="1"/>
  <c r="Q399" i="1"/>
  <c r="P399" i="1"/>
  <c r="T398" i="1"/>
  <c r="R398" i="1"/>
  <c r="Q398" i="1"/>
  <c r="P398" i="1"/>
  <c r="T397" i="1"/>
  <c r="R397" i="1"/>
  <c r="Q397" i="1"/>
  <c r="P397" i="1"/>
  <c r="T505" i="1"/>
  <c r="R505" i="1"/>
  <c r="Q505" i="1"/>
  <c r="P505" i="1"/>
  <c r="T504" i="1"/>
  <c r="R504" i="1"/>
  <c r="Q504" i="1"/>
  <c r="P504" i="1"/>
  <c r="T503" i="1"/>
  <c r="R503" i="1"/>
  <c r="Q503" i="1"/>
  <c r="P503" i="1"/>
  <c r="T502" i="1"/>
  <c r="R502" i="1"/>
  <c r="Q502" i="1"/>
  <c r="P502" i="1"/>
  <c r="T501" i="1"/>
  <c r="R501" i="1"/>
  <c r="Q501" i="1"/>
  <c r="P501" i="1"/>
  <c r="T559" i="1"/>
  <c r="R559" i="1"/>
  <c r="Q559" i="1"/>
  <c r="R552" i="1"/>
  <c r="Q552" i="1"/>
  <c r="P552" i="1"/>
  <c r="H67" i="1"/>
  <c r="E144" i="1"/>
  <c r="V144" i="1" s="1"/>
  <c r="W144" i="1" s="1"/>
  <c r="E67" i="1"/>
  <c r="V67" i="1" s="1"/>
  <c r="W67" i="1" s="1"/>
  <c r="T107" i="1"/>
  <c r="R107" i="1"/>
  <c r="Q107" i="1"/>
  <c r="P107" i="1"/>
  <c r="T105" i="1"/>
  <c r="R105" i="1"/>
  <c r="Q105" i="1"/>
  <c r="P105" i="1"/>
  <c r="T104" i="1"/>
  <c r="R104" i="1"/>
  <c r="Q104" i="1"/>
  <c r="P104" i="1"/>
  <c r="T103" i="1"/>
  <c r="R103" i="1"/>
  <c r="Q103" i="1"/>
  <c r="P103" i="1"/>
  <c r="T102" i="1"/>
  <c r="R102" i="1"/>
  <c r="Q102" i="1"/>
  <c r="P102" i="1"/>
  <c r="T101" i="1"/>
  <c r="R101" i="1"/>
  <c r="Q101" i="1"/>
  <c r="P101" i="1"/>
  <c r="T100" i="1"/>
  <c r="R100" i="1"/>
  <c r="Q100" i="1"/>
  <c r="P100" i="1"/>
  <c r="T99" i="1"/>
  <c r="R99" i="1"/>
  <c r="Q99" i="1"/>
  <c r="P99" i="1"/>
  <c r="T98" i="1"/>
  <c r="R98" i="1"/>
  <c r="Q98" i="1"/>
  <c r="P98" i="1"/>
  <c r="T97" i="1"/>
  <c r="R97" i="1"/>
  <c r="Q97" i="1"/>
  <c r="P97" i="1"/>
  <c r="T96" i="1"/>
  <c r="R96" i="1"/>
  <c r="Q96" i="1"/>
  <c r="P96" i="1"/>
  <c r="T95" i="1"/>
  <c r="R95" i="1"/>
  <c r="Q95" i="1"/>
  <c r="P95" i="1"/>
  <c r="T94" i="1"/>
  <c r="R94" i="1"/>
  <c r="Q94" i="1"/>
  <c r="P94" i="1"/>
  <c r="T93" i="1"/>
  <c r="R93" i="1"/>
  <c r="Q93" i="1"/>
  <c r="P93" i="1"/>
  <c r="H102" i="1"/>
  <c r="H99" i="1"/>
  <c r="H94" i="1"/>
  <c r="E102" i="1"/>
  <c r="V102" i="1" s="1"/>
  <c r="W102" i="1" s="1"/>
  <c r="E99" i="1"/>
  <c r="V99" i="1" s="1"/>
  <c r="W99" i="1" s="1"/>
  <c r="E94" i="1"/>
  <c r="V94" i="1" s="1"/>
  <c r="W94" i="1" s="1"/>
  <c r="U89" i="1"/>
  <c r="T88" i="1"/>
  <c r="R88" i="1"/>
  <c r="Q88" i="1"/>
  <c r="T87" i="1"/>
  <c r="R87" i="1"/>
  <c r="Q87" i="1"/>
  <c r="P87" i="1"/>
  <c r="T86" i="1"/>
  <c r="R86" i="1"/>
  <c r="Q86" i="1"/>
  <c r="P86" i="1"/>
  <c r="T85" i="1"/>
  <c r="R85" i="1"/>
  <c r="Q85" i="1"/>
  <c r="P85" i="1"/>
  <c r="T83" i="1"/>
  <c r="R83" i="1"/>
  <c r="Q83" i="1"/>
  <c r="P83" i="1"/>
  <c r="H88" i="1"/>
  <c r="E88" i="1"/>
  <c r="V88" i="1" s="1"/>
  <c r="W88" i="1" s="1"/>
  <c r="T82" i="1"/>
  <c r="R82" i="1"/>
  <c r="Q82" i="1"/>
  <c r="P82" i="1"/>
  <c r="T81" i="1"/>
  <c r="R81" i="1"/>
  <c r="Q81" i="1"/>
  <c r="P81" i="1"/>
  <c r="T80" i="1"/>
  <c r="R80" i="1"/>
  <c r="Q80" i="1"/>
  <c r="P80" i="1"/>
  <c r="T79" i="1"/>
  <c r="R79" i="1"/>
  <c r="Q79" i="1"/>
  <c r="P79" i="1"/>
  <c r="H81" i="1"/>
  <c r="E82" i="1"/>
  <c r="E81" i="1"/>
  <c r="V81" i="1" s="1"/>
  <c r="W81" i="1" s="1"/>
  <c r="E80" i="1"/>
  <c r="T70" i="1"/>
  <c r="R70" i="1"/>
  <c r="Q70" i="1"/>
  <c r="P70" i="1"/>
  <c r="T62" i="1"/>
  <c r="R62" i="1"/>
  <c r="Q62" i="1"/>
  <c r="P62" i="1"/>
  <c r="H64" i="1"/>
  <c r="H69" i="1"/>
  <c r="E69" i="1"/>
  <c r="V69" i="1" s="1"/>
  <c r="W69" i="1" s="1"/>
  <c r="E64" i="1"/>
  <c r="V64" i="1" s="1"/>
  <c r="W64" i="1" s="1"/>
  <c r="T71" i="1"/>
  <c r="R71" i="1"/>
  <c r="Q71" i="1"/>
  <c r="P71" i="1"/>
  <c r="T31" i="1"/>
  <c r="R31" i="1"/>
  <c r="Q31" i="1"/>
  <c r="T30" i="1"/>
  <c r="R30" i="1"/>
  <c r="Q30" i="1"/>
  <c r="P30" i="1"/>
  <c r="T29" i="1"/>
  <c r="R29" i="1"/>
  <c r="Q29" i="1"/>
  <c r="P29" i="1"/>
  <c r="T28" i="1"/>
  <c r="R28" i="1"/>
  <c r="Q28" i="1"/>
  <c r="P28" i="1"/>
  <c r="T27" i="1"/>
  <c r="R27" i="1"/>
  <c r="Q27" i="1"/>
  <c r="P27" i="1"/>
  <c r="T26" i="1"/>
  <c r="R26" i="1"/>
  <c r="Q26" i="1"/>
  <c r="P26" i="1"/>
  <c r="T25" i="1"/>
  <c r="R25" i="1"/>
  <c r="Q25" i="1"/>
  <c r="P25" i="1"/>
  <c r="T24" i="1"/>
  <c r="R24" i="1"/>
  <c r="Q24" i="1"/>
  <c r="P24" i="1"/>
  <c r="T23" i="1"/>
  <c r="R23" i="1"/>
  <c r="Q23" i="1"/>
  <c r="P23" i="1"/>
  <c r="T22" i="1"/>
  <c r="R22" i="1"/>
  <c r="Q22" i="1"/>
  <c r="P22" i="1"/>
  <c r="T21" i="1"/>
  <c r="R21" i="1"/>
  <c r="Q21" i="1"/>
  <c r="P21" i="1"/>
  <c r="T20" i="1"/>
  <c r="R20" i="1"/>
  <c r="Q20" i="1"/>
  <c r="P20" i="1"/>
  <c r="R19" i="1"/>
  <c r="Q19" i="1"/>
  <c r="P19" i="1"/>
  <c r="U129" i="1"/>
  <c r="T128" i="1"/>
  <c r="R128" i="1"/>
  <c r="Q128" i="1"/>
  <c r="T127" i="1"/>
  <c r="R127" i="1"/>
  <c r="Q127" i="1"/>
  <c r="P127" i="1"/>
  <c r="T126" i="1"/>
  <c r="R126" i="1"/>
  <c r="Q126" i="1"/>
  <c r="P126" i="1"/>
  <c r="T125" i="1"/>
  <c r="R125" i="1"/>
  <c r="Q125" i="1"/>
  <c r="P125" i="1"/>
  <c r="T124" i="1"/>
  <c r="R124" i="1"/>
  <c r="Q124" i="1"/>
  <c r="P124" i="1"/>
  <c r="T123" i="1"/>
  <c r="R123" i="1"/>
  <c r="Q123" i="1"/>
  <c r="P123" i="1"/>
  <c r="T122" i="1"/>
  <c r="R122" i="1"/>
  <c r="Q122" i="1"/>
  <c r="P122" i="1"/>
  <c r="T121" i="1"/>
  <c r="R121" i="1"/>
  <c r="Q121" i="1"/>
  <c r="P121" i="1"/>
  <c r="T120" i="1"/>
  <c r="R120" i="1"/>
  <c r="Q120" i="1"/>
  <c r="P120" i="1"/>
  <c r="T119" i="1"/>
  <c r="R119" i="1"/>
  <c r="Q119" i="1"/>
  <c r="P119" i="1"/>
  <c r="R118" i="1"/>
  <c r="Q118" i="1"/>
  <c r="P118" i="1"/>
  <c r="T9" i="4"/>
  <c r="R9" i="4"/>
  <c r="Q9" i="4"/>
  <c r="S9" i="4" s="1"/>
  <c r="P9" i="4"/>
  <c r="T8" i="4"/>
  <c r="R8" i="4"/>
  <c r="Q8" i="4"/>
  <c r="P8" i="4"/>
  <c r="T6" i="4"/>
  <c r="R6" i="4"/>
  <c r="Q6" i="4"/>
  <c r="P6" i="4"/>
  <c r="T5" i="4"/>
  <c r="R5" i="4"/>
  <c r="Q5" i="4"/>
  <c r="S5" i="4" s="1"/>
  <c r="P5" i="4"/>
  <c r="R4" i="4"/>
  <c r="Q4" i="4"/>
  <c r="P4" i="4"/>
  <c r="T53" i="4"/>
  <c r="R53" i="4"/>
  <c r="Q53" i="4"/>
  <c r="P53" i="4"/>
  <c r="T52" i="4"/>
  <c r="R52" i="4"/>
  <c r="Q52" i="4"/>
  <c r="P52" i="4"/>
  <c r="T51" i="4"/>
  <c r="R51" i="4"/>
  <c r="Q51" i="4"/>
  <c r="P51" i="4"/>
  <c r="T50" i="4"/>
  <c r="R50" i="4"/>
  <c r="Q50" i="4"/>
  <c r="P50" i="4"/>
  <c r="T49" i="4"/>
  <c r="R49" i="4"/>
  <c r="Q49" i="4"/>
  <c r="P49" i="4"/>
  <c r="T48" i="4"/>
  <c r="R48" i="4"/>
  <c r="Q48" i="4"/>
  <c r="P48" i="4"/>
  <c r="H52" i="4"/>
  <c r="H49" i="4"/>
  <c r="E52" i="4"/>
  <c r="V52" i="4" s="1"/>
  <c r="W52" i="4" s="1"/>
  <c r="E49" i="4"/>
  <c r="V49" i="4" s="1"/>
  <c r="W49" i="4" s="1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22" i="4"/>
  <c r="U79" i="4"/>
  <c r="U33" i="4"/>
  <c r="U20" i="4"/>
  <c r="U44" i="4"/>
  <c r="U55" i="4"/>
  <c r="U64" i="4"/>
  <c r="U118" i="4"/>
  <c r="U90" i="4"/>
  <c r="U109" i="4"/>
  <c r="H6" i="2"/>
  <c r="C6" i="2"/>
  <c r="H5" i="2"/>
  <c r="C5" i="2"/>
  <c r="N4" i="2"/>
  <c r="H4" i="2"/>
  <c r="C4" i="2"/>
  <c r="N3" i="2"/>
  <c r="H3" i="2"/>
  <c r="C3" i="2"/>
  <c r="N2" i="2"/>
  <c r="H2" i="2"/>
  <c r="C2" i="2"/>
  <c r="S50" i="4" l="1"/>
  <c r="S8" i="4"/>
  <c r="S553" i="1"/>
  <c r="S556" i="1"/>
  <c r="S192" i="1"/>
  <c r="S195" i="1"/>
  <c r="S206" i="1"/>
  <c r="S209" i="1"/>
  <c r="S218" i="1"/>
  <c r="S194" i="1"/>
  <c r="S464" i="1"/>
  <c r="S227" i="1"/>
  <c r="S230" i="1"/>
  <c r="S221" i="1"/>
  <c r="S223" i="1"/>
  <c r="S220" i="1"/>
  <c r="S11" i="1"/>
  <c r="S448" i="1"/>
  <c r="S451" i="1"/>
  <c r="S454" i="1"/>
  <c r="S554" i="1"/>
  <c r="S557" i="1"/>
  <c r="S193" i="1"/>
  <c r="S197" i="1"/>
  <c r="S207" i="1"/>
  <c r="S210" i="1"/>
  <c r="S222" i="1"/>
  <c r="S431" i="1"/>
  <c r="S439" i="1"/>
  <c r="S462" i="1"/>
  <c r="S219" i="1"/>
  <c r="S232" i="1"/>
  <c r="S205" i="1"/>
  <c r="S208" i="1"/>
  <c r="S211" i="1"/>
  <c r="S456" i="1"/>
  <c r="S452" i="1"/>
  <c r="S455" i="1"/>
  <c r="S555" i="1"/>
  <c r="S449" i="1"/>
  <c r="S558" i="1"/>
  <c r="S450" i="1"/>
  <c r="S453" i="1"/>
  <c r="S7" i="1"/>
  <c r="S10" i="1"/>
  <c r="S461" i="1"/>
  <c r="S438" i="1"/>
  <c r="S63" i="1"/>
  <c r="S141" i="1"/>
  <c r="S144" i="1"/>
  <c r="S147" i="1"/>
  <c r="S238" i="1"/>
  <c r="S241" i="1"/>
  <c r="S440" i="1"/>
  <c r="S463" i="1"/>
  <c r="S430" i="1"/>
  <c r="S9" i="1"/>
  <c r="S146" i="1"/>
  <c r="S240" i="1"/>
  <c r="S8" i="1"/>
  <c r="S237" i="1"/>
  <c r="S139" i="1"/>
  <c r="S60" i="1"/>
  <c r="S64" i="1"/>
  <c r="S142" i="1"/>
  <c r="S145" i="1"/>
  <c r="S148" i="1"/>
  <c r="S66" i="1"/>
  <c r="S61" i="1"/>
  <c r="S65" i="1"/>
  <c r="S68" i="1"/>
  <c r="S140" i="1"/>
  <c r="S143" i="1"/>
  <c r="S239" i="1"/>
  <c r="S242" i="1"/>
  <c r="S59" i="1"/>
  <c r="S552" i="1"/>
  <c r="S67" i="1"/>
  <c r="S69" i="1"/>
  <c r="S31" i="1"/>
  <c r="S94" i="1"/>
  <c r="S103" i="1"/>
  <c r="S107" i="1"/>
  <c r="S559" i="1"/>
  <c r="S503" i="1"/>
  <c r="S397" i="1"/>
  <c r="S400" i="1"/>
  <c r="S406" i="1"/>
  <c r="S95" i="1"/>
  <c r="S98" i="1"/>
  <c r="S101" i="1"/>
  <c r="S104" i="1"/>
  <c r="S401" i="1"/>
  <c r="S404" i="1"/>
  <c r="S407" i="1"/>
  <c r="S83" i="1"/>
  <c r="S398" i="1"/>
  <c r="S402" i="1"/>
  <c r="S405" i="1"/>
  <c r="S408" i="1"/>
  <c r="S399" i="1"/>
  <c r="S403" i="1"/>
  <c r="S501" i="1"/>
  <c r="S504" i="1"/>
  <c r="S502" i="1"/>
  <c r="S505" i="1"/>
  <c r="S86" i="1"/>
  <c r="S88" i="1"/>
  <c r="S25" i="1"/>
  <c r="S96" i="1"/>
  <c r="S99" i="1"/>
  <c r="S102" i="1"/>
  <c r="S21" i="1"/>
  <c r="S24" i="1"/>
  <c r="S27" i="1"/>
  <c r="S30" i="1"/>
  <c r="S93" i="1"/>
  <c r="S105" i="1"/>
  <c r="S97" i="1"/>
  <c r="S100" i="1"/>
  <c r="S81" i="1"/>
  <c r="S85" i="1"/>
  <c r="S71" i="1"/>
  <c r="S79" i="1"/>
  <c r="S82" i="1"/>
  <c r="S70" i="1"/>
  <c r="S80" i="1"/>
  <c r="S62" i="1"/>
  <c r="S87" i="1"/>
  <c r="S20" i="1"/>
  <c r="S23" i="1"/>
  <c r="S26" i="1"/>
  <c r="S29" i="1"/>
  <c r="S121" i="1"/>
  <c r="S124" i="1"/>
  <c r="S127" i="1"/>
  <c r="S118" i="1"/>
  <c r="S120" i="1"/>
  <c r="S123" i="1"/>
  <c r="S126" i="1"/>
  <c r="S28" i="1"/>
  <c r="R129" i="1"/>
  <c r="S53" i="4"/>
  <c r="S51" i="4"/>
  <c r="S4" i="4"/>
  <c r="S6" i="4"/>
  <c r="S119" i="1"/>
  <c r="T129" i="1"/>
  <c r="Q129" i="1"/>
  <c r="S19" i="1"/>
  <c r="S22" i="1"/>
  <c r="S122" i="1"/>
  <c r="S125" i="1"/>
  <c r="S128" i="1"/>
  <c r="S49" i="4"/>
  <c r="S52" i="4"/>
  <c r="S48" i="4"/>
  <c r="S129" i="1" l="1"/>
  <c r="T108" i="4" l="1"/>
  <c r="R108" i="4"/>
  <c r="Q108" i="4"/>
  <c r="T107" i="4"/>
  <c r="R107" i="4"/>
  <c r="Q107" i="4"/>
  <c r="P107" i="4"/>
  <c r="T106" i="4"/>
  <c r="R106" i="4"/>
  <c r="Q106" i="4"/>
  <c r="P106" i="4"/>
  <c r="T105" i="4"/>
  <c r="R105" i="4"/>
  <c r="Q105" i="4"/>
  <c r="P105" i="4"/>
  <c r="T104" i="4"/>
  <c r="R104" i="4"/>
  <c r="Q104" i="4"/>
  <c r="P104" i="4"/>
  <c r="T103" i="4"/>
  <c r="R103" i="4"/>
  <c r="Q103" i="4"/>
  <c r="P103" i="4"/>
  <c r="T102" i="4"/>
  <c r="R102" i="4"/>
  <c r="Q102" i="4"/>
  <c r="P102" i="4"/>
  <c r="T101" i="4"/>
  <c r="R101" i="4"/>
  <c r="Q101" i="4"/>
  <c r="S101" i="4" s="1"/>
  <c r="P101" i="4"/>
  <c r="T100" i="4"/>
  <c r="R100" i="4"/>
  <c r="Q100" i="4"/>
  <c r="P100" i="4"/>
  <c r="T99" i="4"/>
  <c r="R99" i="4"/>
  <c r="Q99" i="4"/>
  <c r="P99" i="4"/>
  <c r="T98" i="4"/>
  <c r="R98" i="4"/>
  <c r="Q98" i="4"/>
  <c r="S98" i="4" s="1"/>
  <c r="P98" i="4"/>
  <c r="T97" i="4"/>
  <c r="R97" i="4"/>
  <c r="Q97" i="4"/>
  <c r="P97" i="4"/>
  <c r="T96" i="4"/>
  <c r="R96" i="4"/>
  <c r="Q96" i="4"/>
  <c r="P96" i="4"/>
  <c r="T95" i="4"/>
  <c r="R95" i="4"/>
  <c r="Q95" i="4"/>
  <c r="S95" i="4" s="1"/>
  <c r="P95" i="4"/>
  <c r="T94" i="4"/>
  <c r="R94" i="4"/>
  <c r="Q94" i="4"/>
  <c r="P94" i="4"/>
  <c r="R93" i="4"/>
  <c r="Q93" i="4"/>
  <c r="P93" i="4"/>
  <c r="T89" i="4"/>
  <c r="R89" i="4"/>
  <c r="Q89" i="4"/>
  <c r="T88" i="4"/>
  <c r="R88" i="4"/>
  <c r="Q88" i="4"/>
  <c r="P88" i="4"/>
  <c r="T87" i="4"/>
  <c r="R87" i="4"/>
  <c r="Q87" i="4"/>
  <c r="P87" i="4"/>
  <c r="T86" i="4"/>
  <c r="R86" i="4"/>
  <c r="Q86" i="4"/>
  <c r="P86" i="4"/>
  <c r="T85" i="4"/>
  <c r="R85" i="4"/>
  <c r="Q85" i="4"/>
  <c r="P85" i="4"/>
  <c r="T84" i="4"/>
  <c r="R84" i="4"/>
  <c r="Q84" i="4"/>
  <c r="P84" i="4"/>
  <c r="T83" i="4"/>
  <c r="R83" i="4"/>
  <c r="Q83" i="4"/>
  <c r="P83" i="4"/>
  <c r="R82" i="4"/>
  <c r="Q82" i="4"/>
  <c r="P82" i="4"/>
  <c r="T117" i="4"/>
  <c r="R117" i="4"/>
  <c r="Q117" i="4"/>
  <c r="T116" i="4"/>
  <c r="R116" i="4"/>
  <c r="Q116" i="4"/>
  <c r="P116" i="4"/>
  <c r="T115" i="4"/>
  <c r="R115" i="4"/>
  <c r="Q115" i="4"/>
  <c r="P115" i="4"/>
  <c r="T114" i="4"/>
  <c r="R114" i="4"/>
  <c r="Q114" i="4"/>
  <c r="P114" i="4"/>
  <c r="T113" i="4"/>
  <c r="R113" i="4"/>
  <c r="Q113" i="4"/>
  <c r="P113" i="4"/>
  <c r="R112" i="4"/>
  <c r="Q112" i="4"/>
  <c r="P112" i="4"/>
  <c r="T63" i="4"/>
  <c r="R63" i="4"/>
  <c r="Q63" i="4"/>
  <c r="S63" i="4" s="1"/>
  <c r="T62" i="4"/>
  <c r="R62" i="4"/>
  <c r="Q62" i="4"/>
  <c r="P62" i="4"/>
  <c r="T61" i="4"/>
  <c r="R61" i="4"/>
  <c r="Q61" i="4"/>
  <c r="P61" i="4"/>
  <c r="T60" i="4"/>
  <c r="R60" i="4"/>
  <c r="Q60" i="4"/>
  <c r="P60" i="4"/>
  <c r="T59" i="4"/>
  <c r="R59" i="4"/>
  <c r="Q59" i="4"/>
  <c r="P59" i="4"/>
  <c r="R58" i="4"/>
  <c r="Q58" i="4"/>
  <c r="P58" i="4"/>
  <c r="T54" i="4"/>
  <c r="R54" i="4"/>
  <c r="Q54" i="4"/>
  <c r="R47" i="4"/>
  <c r="Q47" i="4"/>
  <c r="S47" i="4" s="1"/>
  <c r="P47" i="4"/>
  <c r="T43" i="4"/>
  <c r="R43" i="4"/>
  <c r="Q43" i="4"/>
  <c r="T42" i="4"/>
  <c r="R42" i="4"/>
  <c r="Q42" i="4"/>
  <c r="P42" i="4"/>
  <c r="T41" i="4"/>
  <c r="R41" i="4"/>
  <c r="Q41" i="4"/>
  <c r="S41" i="4" s="1"/>
  <c r="P41" i="4"/>
  <c r="T40" i="4"/>
  <c r="R40" i="4"/>
  <c r="Q40" i="4"/>
  <c r="P40" i="4"/>
  <c r="T39" i="4"/>
  <c r="R39" i="4"/>
  <c r="Q39" i="4"/>
  <c r="P39" i="4"/>
  <c r="T38" i="4"/>
  <c r="R38" i="4"/>
  <c r="Q38" i="4"/>
  <c r="S38" i="4" s="1"/>
  <c r="P38" i="4"/>
  <c r="T37" i="4"/>
  <c r="R37" i="4"/>
  <c r="Q37" i="4"/>
  <c r="P37" i="4"/>
  <c r="R36" i="4"/>
  <c r="Q36" i="4"/>
  <c r="P36" i="4"/>
  <c r="T19" i="4"/>
  <c r="R19" i="4"/>
  <c r="Q19" i="4"/>
  <c r="S19" i="4" s="1"/>
  <c r="T18" i="4"/>
  <c r="R18" i="4"/>
  <c r="Q18" i="4"/>
  <c r="P18" i="4"/>
  <c r="T17" i="4"/>
  <c r="R17" i="4"/>
  <c r="Q17" i="4"/>
  <c r="P17" i="4"/>
  <c r="T16" i="4"/>
  <c r="R16" i="4"/>
  <c r="Q16" i="4"/>
  <c r="P16" i="4"/>
  <c r="T15" i="4"/>
  <c r="R15" i="4"/>
  <c r="Q15" i="4"/>
  <c r="P15" i="4"/>
  <c r="T14" i="4"/>
  <c r="R14" i="4"/>
  <c r="Q14" i="4"/>
  <c r="P14" i="4"/>
  <c r="T13" i="4"/>
  <c r="R13" i="4"/>
  <c r="Q13" i="4"/>
  <c r="P13" i="4"/>
  <c r="T12" i="4"/>
  <c r="R12" i="4"/>
  <c r="Q12" i="4"/>
  <c r="P12" i="4"/>
  <c r="T11" i="4"/>
  <c r="R11" i="4"/>
  <c r="Q11" i="4"/>
  <c r="P11" i="4"/>
  <c r="T10" i="4"/>
  <c r="R10" i="4"/>
  <c r="Q10" i="4"/>
  <c r="P10" i="4"/>
  <c r="T7" i="4"/>
  <c r="R7" i="4"/>
  <c r="Q7" i="4"/>
  <c r="P7" i="4"/>
  <c r="T32" i="4"/>
  <c r="R32" i="4"/>
  <c r="Q32" i="4"/>
  <c r="T31" i="4"/>
  <c r="R31" i="4"/>
  <c r="Q31" i="4"/>
  <c r="P31" i="4"/>
  <c r="T30" i="4"/>
  <c r="R30" i="4"/>
  <c r="Q30" i="4"/>
  <c r="S30" i="4" s="1"/>
  <c r="P30" i="4"/>
  <c r="T29" i="4"/>
  <c r="R29" i="4"/>
  <c r="Q29" i="4"/>
  <c r="P29" i="4"/>
  <c r="T28" i="4"/>
  <c r="R28" i="4"/>
  <c r="Q28" i="4"/>
  <c r="P28" i="4"/>
  <c r="T26" i="4"/>
  <c r="R26" i="4"/>
  <c r="Q26" i="4"/>
  <c r="S26" i="4" s="1"/>
  <c r="T25" i="4"/>
  <c r="R25" i="4"/>
  <c r="Q25" i="4"/>
  <c r="P25" i="4"/>
  <c r="T24" i="4"/>
  <c r="R24" i="4"/>
  <c r="Q24" i="4"/>
  <c r="P24" i="4"/>
  <c r="R23" i="4"/>
  <c r="Q23" i="4"/>
  <c r="P23" i="4"/>
  <c r="T78" i="4"/>
  <c r="R78" i="4"/>
  <c r="Q78" i="4"/>
  <c r="T77" i="4"/>
  <c r="R77" i="4"/>
  <c r="Q77" i="4"/>
  <c r="P77" i="4"/>
  <c r="T76" i="4"/>
  <c r="R76" i="4"/>
  <c r="Q76" i="4"/>
  <c r="P76" i="4"/>
  <c r="T75" i="4"/>
  <c r="R75" i="4"/>
  <c r="Q75" i="4"/>
  <c r="P75" i="4"/>
  <c r="T74" i="4"/>
  <c r="R74" i="4"/>
  <c r="Q74" i="4"/>
  <c r="P74" i="4"/>
  <c r="T73" i="4"/>
  <c r="R73" i="4"/>
  <c r="Q73" i="4"/>
  <c r="P73" i="4"/>
  <c r="T72" i="4"/>
  <c r="R72" i="4"/>
  <c r="Q72" i="4"/>
  <c r="P72" i="4"/>
  <c r="T71" i="4"/>
  <c r="R71" i="4"/>
  <c r="Q71" i="4"/>
  <c r="P71" i="4"/>
  <c r="T70" i="4"/>
  <c r="R70" i="4"/>
  <c r="Q70" i="4"/>
  <c r="P70" i="4"/>
  <c r="T69" i="4"/>
  <c r="R69" i="4"/>
  <c r="Q69" i="4"/>
  <c r="P69" i="4"/>
  <c r="T68" i="4"/>
  <c r="R68" i="4"/>
  <c r="Q68" i="4"/>
  <c r="P68" i="4"/>
  <c r="R67" i="4"/>
  <c r="Q67" i="4"/>
  <c r="P67" i="4"/>
  <c r="H104" i="4"/>
  <c r="H103" i="4"/>
  <c r="H102" i="4"/>
  <c r="H98" i="4"/>
  <c r="H97" i="4"/>
  <c r="H96" i="4"/>
  <c r="E104" i="4"/>
  <c r="V104" i="4" s="1"/>
  <c r="W104" i="4" s="1"/>
  <c r="E103" i="4"/>
  <c r="V103" i="4" s="1"/>
  <c r="W103" i="4" s="1"/>
  <c r="E102" i="4"/>
  <c r="V102" i="4" s="1"/>
  <c r="W102" i="4" s="1"/>
  <c r="E101" i="4"/>
  <c r="V101" i="4" s="1"/>
  <c r="W101" i="4" s="1"/>
  <c r="E100" i="4"/>
  <c r="V100" i="4" s="1"/>
  <c r="W100" i="4" s="1"/>
  <c r="E99" i="4"/>
  <c r="V99" i="4" s="1"/>
  <c r="W99" i="4" s="1"/>
  <c r="E98" i="4"/>
  <c r="V98" i="4" s="1"/>
  <c r="W98" i="4" s="1"/>
  <c r="E97" i="4"/>
  <c r="V97" i="4" s="1"/>
  <c r="W97" i="4" s="1"/>
  <c r="E96" i="4"/>
  <c r="V96" i="4" s="1"/>
  <c r="W96" i="4" s="1"/>
  <c r="H93" i="4"/>
  <c r="E93" i="4"/>
  <c r="V93" i="4" s="1"/>
  <c r="W93" i="4" s="1"/>
  <c r="H99" i="4"/>
  <c r="E84" i="4"/>
  <c r="V84" i="4" s="1"/>
  <c r="W84" i="4" s="1"/>
  <c r="E105" i="4"/>
  <c r="V105" i="4" s="1"/>
  <c r="W105" i="4" s="1"/>
  <c r="E86" i="4"/>
  <c r="V86" i="4" s="1"/>
  <c r="W86" i="4" s="1"/>
  <c r="E107" i="4"/>
  <c r="V107" i="4" s="1"/>
  <c r="W107" i="4" s="1"/>
  <c r="E54" i="4"/>
  <c r="V54" i="4" s="1"/>
  <c r="W54" i="4" s="1"/>
  <c r="H54" i="4"/>
  <c r="H107" i="4"/>
  <c r="H86" i="4"/>
  <c r="H105" i="4"/>
  <c r="H100" i="4"/>
  <c r="H84" i="4"/>
  <c r="H48" i="4"/>
  <c r="E48" i="4"/>
  <c r="V48" i="4" s="1"/>
  <c r="W48" i="4" s="1"/>
  <c r="H94" i="4"/>
  <c r="E94" i="4"/>
  <c r="V94" i="4" s="1"/>
  <c r="W94" i="4" s="1"/>
  <c r="H82" i="4"/>
  <c r="E82" i="4"/>
  <c r="V82" i="4" s="1"/>
  <c r="W82" i="4" s="1"/>
  <c r="H89" i="4"/>
  <c r="E89" i="4"/>
  <c r="V89" i="4" s="1"/>
  <c r="W89" i="4" s="1"/>
  <c r="H53" i="4"/>
  <c r="E53" i="4"/>
  <c r="V53" i="4" s="1"/>
  <c r="W53" i="4" s="1"/>
  <c r="H108" i="4"/>
  <c r="E108" i="4"/>
  <c r="V108" i="4" s="1"/>
  <c r="W108" i="4" s="1"/>
  <c r="H106" i="4"/>
  <c r="E106" i="4"/>
  <c r="V106" i="4" s="1"/>
  <c r="W106" i="4" s="1"/>
  <c r="H85" i="4"/>
  <c r="E85" i="4"/>
  <c r="V85" i="4" s="1"/>
  <c r="W85" i="4" s="1"/>
  <c r="H101" i="4"/>
  <c r="H47" i="4"/>
  <c r="E47" i="4"/>
  <c r="V47" i="4" s="1"/>
  <c r="W47" i="4" s="1"/>
  <c r="H83" i="4"/>
  <c r="E83" i="4"/>
  <c r="V83" i="4" s="1"/>
  <c r="W83" i="4" s="1"/>
  <c r="H95" i="4"/>
  <c r="E95" i="4"/>
  <c r="V95" i="4" s="1"/>
  <c r="W95" i="4" s="1"/>
  <c r="H62" i="4"/>
  <c r="E62" i="4"/>
  <c r="V62" i="4" s="1"/>
  <c r="W62" i="4" s="1"/>
  <c r="H60" i="4"/>
  <c r="E60" i="4"/>
  <c r="V60" i="4" s="1"/>
  <c r="W60" i="4" s="1"/>
  <c r="H58" i="4"/>
  <c r="E58" i="4"/>
  <c r="V58" i="4" s="1"/>
  <c r="W58" i="4" s="1"/>
  <c r="H63" i="4"/>
  <c r="E63" i="4"/>
  <c r="V63" i="4" s="1"/>
  <c r="W63" i="4" s="1"/>
  <c r="H61" i="4"/>
  <c r="E61" i="4"/>
  <c r="V61" i="4" s="1"/>
  <c r="W61" i="4" s="1"/>
  <c r="H59" i="4"/>
  <c r="E59" i="4"/>
  <c r="V59" i="4" s="1"/>
  <c r="W59" i="4" s="1"/>
  <c r="H88" i="4"/>
  <c r="H116" i="4"/>
  <c r="H114" i="4"/>
  <c r="H112" i="4"/>
  <c r="H117" i="4"/>
  <c r="H87" i="4"/>
  <c r="H115" i="4"/>
  <c r="H113" i="4"/>
  <c r="E88" i="4"/>
  <c r="V88" i="4" s="1"/>
  <c r="W88" i="4" s="1"/>
  <c r="E116" i="4"/>
  <c r="V116" i="4" s="1"/>
  <c r="W116" i="4" s="1"/>
  <c r="E114" i="4"/>
  <c r="V114" i="4" s="1"/>
  <c r="W114" i="4" s="1"/>
  <c r="E112" i="4"/>
  <c r="V112" i="4" s="1"/>
  <c r="W112" i="4" s="1"/>
  <c r="E117" i="4"/>
  <c r="V117" i="4" s="1"/>
  <c r="W117" i="4" s="1"/>
  <c r="E87" i="4"/>
  <c r="V87" i="4" s="1"/>
  <c r="W87" i="4" s="1"/>
  <c r="E115" i="4"/>
  <c r="V115" i="4" s="1"/>
  <c r="W115" i="4" s="1"/>
  <c r="E113" i="4"/>
  <c r="V113" i="4" s="1"/>
  <c r="W113" i="4" s="1"/>
  <c r="H42" i="4"/>
  <c r="E42" i="4"/>
  <c r="V42" i="4" s="1"/>
  <c r="W42" i="4" s="1"/>
  <c r="H40" i="4"/>
  <c r="E40" i="4"/>
  <c r="V40" i="4" s="1"/>
  <c r="W40" i="4" s="1"/>
  <c r="H50" i="4"/>
  <c r="E50" i="4"/>
  <c r="V50" i="4" s="1"/>
  <c r="W50" i="4" s="1"/>
  <c r="H38" i="4"/>
  <c r="E38" i="4"/>
  <c r="V38" i="4" s="1"/>
  <c r="W38" i="4" s="1"/>
  <c r="H36" i="4"/>
  <c r="E36" i="4"/>
  <c r="V36" i="4" s="1"/>
  <c r="W36" i="4" s="1"/>
  <c r="H43" i="4"/>
  <c r="E43" i="4"/>
  <c r="V43" i="4" s="1"/>
  <c r="W43" i="4" s="1"/>
  <c r="H41" i="4"/>
  <c r="E41" i="4"/>
  <c r="V41" i="4" s="1"/>
  <c r="W41" i="4" s="1"/>
  <c r="H51" i="4"/>
  <c r="E51" i="4"/>
  <c r="V51" i="4" s="1"/>
  <c r="W51" i="4" s="1"/>
  <c r="H39" i="4"/>
  <c r="E39" i="4"/>
  <c r="V39" i="4" s="1"/>
  <c r="W39" i="4" s="1"/>
  <c r="H37" i="4"/>
  <c r="E37" i="4"/>
  <c r="V37" i="4" s="1"/>
  <c r="W37" i="4" s="1"/>
  <c r="H18" i="4"/>
  <c r="E18" i="4"/>
  <c r="V18" i="4" s="1"/>
  <c r="W18" i="4" s="1"/>
  <c r="H14" i="4"/>
  <c r="E14" i="4"/>
  <c r="V14" i="4" s="1"/>
  <c r="W14" i="4" s="1"/>
  <c r="H10" i="4"/>
  <c r="E10" i="4"/>
  <c r="V10" i="4" s="1"/>
  <c r="W10" i="4" s="1"/>
  <c r="H6" i="4"/>
  <c r="E6" i="4"/>
  <c r="V6" i="4" s="1"/>
  <c r="W6" i="4" s="1"/>
  <c r="H17" i="4"/>
  <c r="E17" i="4"/>
  <c r="V17" i="4" s="1"/>
  <c r="W17" i="4" s="1"/>
  <c r="H13" i="4"/>
  <c r="E13" i="4"/>
  <c r="V13" i="4" s="1"/>
  <c r="W13" i="4" s="1"/>
  <c r="H9" i="4"/>
  <c r="E9" i="4"/>
  <c r="V9" i="4" s="1"/>
  <c r="W9" i="4" s="1"/>
  <c r="H5" i="4"/>
  <c r="E5" i="4"/>
  <c r="V5" i="4" s="1"/>
  <c r="W5" i="4" s="1"/>
  <c r="H16" i="4"/>
  <c r="E16" i="4"/>
  <c r="V16" i="4" s="1"/>
  <c r="W16" i="4" s="1"/>
  <c r="H12" i="4"/>
  <c r="E12" i="4"/>
  <c r="V12" i="4" s="1"/>
  <c r="W12" i="4" s="1"/>
  <c r="H8" i="4"/>
  <c r="E8" i="4"/>
  <c r="V8" i="4" s="1"/>
  <c r="W8" i="4" s="1"/>
  <c r="H4" i="4"/>
  <c r="E4" i="4"/>
  <c r="V4" i="4" s="1"/>
  <c r="W4" i="4" s="1"/>
  <c r="H19" i="4"/>
  <c r="E19" i="4"/>
  <c r="V19" i="4" s="1"/>
  <c r="W19" i="4" s="1"/>
  <c r="H15" i="4"/>
  <c r="E15" i="4"/>
  <c r="V15" i="4" s="1"/>
  <c r="W15" i="4" s="1"/>
  <c r="H11" i="4"/>
  <c r="E11" i="4"/>
  <c r="V11" i="4" s="1"/>
  <c r="W11" i="4" s="1"/>
  <c r="H7" i="4"/>
  <c r="E7" i="4"/>
  <c r="V7" i="4" s="1"/>
  <c r="W7" i="4" s="1"/>
  <c r="H31" i="4"/>
  <c r="E31" i="4"/>
  <c r="V31" i="4" s="1"/>
  <c r="W31" i="4" s="1"/>
  <c r="H29" i="4"/>
  <c r="E29" i="4"/>
  <c r="V29" i="4" s="1"/>
  <c r="W29" i="4" s="1"/>
  <c r="H28" i="4"/>
  <c r="E28" i="4"/>
  <c r="V28" i="4" s="1"/>
  <c r="W28" i="4" s="1"/>
  <c r="H25" i="4"/>
  <c r="E25" i="4"/>
  <c r="V25" i="4" s="1"/>
  <c r="W25" i="4" s="1"/>
  <c r="H23" i="4"/>
  <c r="E23" i="4"/>
  <c r="V23" i="4" s="1"/>
  <c r="W23" i="4" s="1"/>
  <c r="H32" i="4"/>
  <c r="E32" i="4"/>
  <c r="V32" i="4" s="1"/>
  <c r="W32" i="4" s="1"/>
  <c r="H30" i="4"/>
  <c r="E30" i="4"/>
  <c r="V30" i="4" s="1"/>
  <c r="W30" i="4" s="1"/>
  <c r="H27" i="4"/>
  <c r="E27" i="4"/>
  <c r="V27" i="4" s="1"/>
  <c r="W27" i="4" s="1"/>
  <c r="H26" i="4"/>
  <c r="E26" i="4"/>
  <c r="V26" i="4" s="1"/>
  <c r="W26" i="4" s="1"/>
  <c r="H24" i="4"/>
  <c r="E24" i="4"/>
  <c r="V24" i="4" s="1"/>
  <c r="W24" i="4" s="1"/>
  <c r="H78" i="4"/>
  <c r="E78" i="4"/>
  <c r="V78" i="4" s="1"/>
  <c r="W78" i="4" s="1"/>
  <c r="H76" i="4"/>
  <c r="E76" i="4"/>
  <c r="V76" i="4" s="1"/>
  <c r="W76" i="4" s="1"/>
  <c r="H74" i="4"/>
  <c r="E74" i="4"/>
  <c r="V74" i="4" s="1"/>
  <c r="W74" i="4" s="1"/>
  <c r="H72" i="4"/>
  <c r="E72" i="4"/>
  <c r="V72" i="4" s="1"/>
  <c r="W72" i="4" s="1"/>
  <c r="H70" i="4"/>
  <c r="E70" i="4"/>
  <c r="V70" i="4" s="1"/>
  <c r="W70" i="4" s="1"/>
  <c r="H68" i="4"/>
  <c r="E68" i="4"/>
  <c r="V68" i="4" s="1"/>
  <c r="W68" i="4" s="1"/>
  <c r="H77" i="4"/>
  <c r="E77" i="4"/>
  <c r="V77" i="4" s="1"/>
  <c r="W77" i="4" s="1"/>
  <c r="H75" i="4"/>
  <c r="E75" i="4"/>
  <c r="V75" i="4" s="1"/>
  <c r="W75" i="4" s="1"/>
  <c r="H73" i="4"/>
  <c r="E73" i="4"/>
  <c r="V73" i="4" s="1"/>
  <c r="W73" i="4" s="1"/>
  <c r="H71" i="4"/>
  <c r="E71" i="4"/>
  <c r="V71" i="4" s="1"/>
  <c r="W71" i="4" s="1"/>
  <c r="H69" i="4"/>
  <c r="E69" i="4"/>
  <c r="V69" i="4" s="1"/>
  <c r="W69" i="4" s="1"/>
  <c r="H67" i="4"/>
  <c r="E67" i="4"/>
  <c r="V67" i="4" s="1"/>
  <c r="W67" i="4" s="1"/>
  <c r="U224" i="1"/>
  <c r="T224" i="1"/>
  <c r="S224" i="1"/>
  <c r="R224" i="1"/>
  <c r="U233" i="1"/>
  <c r="T233" i="1"/>
  <c r="S233" i="1"/>
  <c r="R233" i="1"/>
  <c r="U244" i="1"/>
  <c r="P424" i="1"/>
  <c r="P423" i="1"/>
  <c r="P422" i="1"/>
  <c r="P421" i="1"/>
  <c r="P420" i="1"/>
  <c r="P419" i="1"/>
  <c r="P418" i="1"/>
  <c r="T425" i="1"/>
  <c r="R425" i="1"/>
  <c r="Q425" i="1"/>
  <c r="T424" i="1"/>
  <c r="R424" i="1"/>
  <c r="Q424" i="1"/>
  <c r="T423" i="1"/>
  <c r="R423" i="1"/>
  <c r="Q423" i="1"/>
  <c r="T422" i="1"/>
  <c r="R422" i="1"/>
  <c r="Q422" i="1"/>
  <c r="T421" i="1"/>
  <c r="R421" i="1"/>
  <c r="Q421" i="1"/>
  <c r="T420" i="1"/>
  <c r="R420" i="1"/>
  <c r="Q420" i="1"/>
  <c r="T419" i="1"/>
  <c r="R419" i="1"/>
  <c r="Q419" i="1"/>
  <c r="T418" i="1"/>
  <c r="R418" i="1"/>
  <c r="Q418" i="1"/>
  <c r="R417" i="1"/>
  <c r="Q417" i="1"/>
  <c r="T243" i="1"/>
  <c r="R243" i="1"/>
  <c r="Q243" i="1"/>
  <c r="R236" i="1"/>
  <c r="Q236" i="1"/>
  <c r="P236" i="1"/>
  <c r="U414" i="1"/>
  <c r="U426" i="1"/>
  <c r="T413" i="1"/>
  <c r="R413" i="1"/>
  <c r="Q413" i="1"/>
  <c r="T412" i="1"/>
  <c r="R412" i="1"/>
  <c r="Q412" i="1"/>
  <c r="P412" i="1"/>
  <c r="T411" i="1"/>
  <c r="R411" i="1"/>
  <c r="Q411" i="1"/>
  <c r="P411" i="1"/>
  <c r="T410" i="1"/>
  <c r="R410" i="1"/>
  <c r="Q410" i="1"/>
  <c r="P410" i="1"/>
  <c r="T409" i="1"/>
  <c r="R409" i="1"/>
  <c r="Q409" i="1"/>
  <c r="P409" i="1"/>
  <c r="T396" i="1"/>
  <c r="R396" i="1"/>
  <c r="Q396" i="1"/>
  <c r="P396" i="1"/>
  <c r="T395" i="1"/>
  <c r="R395" i="1"/>
  <c r="Q395" i="1"/>
  <c r="P395" i="1"/>
  <c r="R394" i="1"/>
  <c r="Q394" i="1"/>
  <c r="P394" i="1"/>
  <c r="P417" i="1"/>
  <c r="H142" i="1"/>
  <c r="E142" i="1"/>
  <c r="H405" i="1"/>
  <c r="E405" i="1"/>
  <c r="H398" i="1"/>
  <c r="E398" i="1"/>
  <c r="T339" i="1"/>
  <c r="R339" i="1"/>
  <c r="Q339" i="1"/>
  <c r="P339" i="1"/>
  <c r="T338" i="1"/>
  <c r="R338" i="1"/>
  <c r="Q338" i="1"/>
  <c r="P338" i="1"/>
  <c r="T337" i="1"/>
  <c r="R337" i="1"/>
  <c r="Q337" i="1"/>
  <c r="P337" i="1"/>
  <c r="T336" i="1"/>
  <c r="R336" i="1"/>
  <c r="Q336" i="1"/>
  <c r="P336" i="1"/>
  <c r="T335" i="1"/>
  <c r="R335" i="1"/>
  <c r="Q335" i="1"/>
  <c r="P335" i="1"/>
  <c r="T334" i="1"/>
  <c r="R334" i="1"/>
  <c r="Q334" i="1"/>
  <c r="P334" i="1"/>
  <c r="T333" i="1"/>
  <c r="R333" i="1"/>
  <c r="Q333" i="1"/>
  <c r="P333" i="1"/>
  <c r="E413" i="1"/>
  <c r="E411" i="1"/>
  <c r="E409" i="1"/>
  <c r="V409" i="1" s="1"/>
  <c r="W409" i="1" s="1"/>
  <c r="E407" i="1"/>
  <c r="E424" i="1"/>
  <c r="E402" i="1"/>
  <c r="V402" i="1" s="1"/>
  <c r="W402" i="1" s="1"/>
  <c r="E400" i="1"/>
  <c r="E338" i="1"/>
  <c r="E336" i="1"/>
  <c r="E397" i="1"/>
  <c r="E334" i="1"/>
  <c r="E417" i="1"/>
  <c r="E395" i="1"/>
  <c r="E412" i="1"/>
  <c r="E410" i="1"/>
  <c r="E408" i="1"/>
  <c r="E425" i="1"/>
  <c r="E406" i="1"/>
  <c r="V406" i="1" s="1"/>
  <c r="W406" i="1" s="1"/>
  <c r="E423" i="1"/>
  <c r="E404" i="1"/>
  <c r="E141" i="1"/>
  <c r="E401" i="1"/>
  <c r="V401" i="1" s="1"/>
  <c r="W401" i="1" s="1"/>
  <c r="E399" i="1"/>
  <c r="E337" i="1"/>
  <c r="E396" i="1"/>
  <c r="E335" i="1"/>
  <c r="E333" i="1"/>
  <c r="E394" i="1"/>
  <c r="H413" i="1"/>
  <c r="H411" i="1"/>
  <c r="H409" i="1"/>
  <c r="H407" i="1"/>
  <c r="H424" i="1"/>
  <c r="H402" i="1"/>
  <c r="H400" i="1"/>
  <c r="H338" i="1"/>
  <c r="H336" i="1"/>
  <c r="H397" i="1"/>
  <c r="H334" i="1"/>
  <c r="H417" i="1"/>
  <c r="H395" i="1"/>
  <c r="H412" i="1"/>
  <c r="H410" i="1"/>
  <c r="H408" i="1"/>
  <c r="H425" i="1"/>
  <c r="H406" i="1"/>
  <c r="H423" i="1"/>
  <c r="H404" i="1"/>
  <c r="H141" i="1"/>
  <c r="H401" i="1"/>
  <c r="H399" i="1"/>
  <c r="H337" i="1"/>
  <c r="H396" i="1"/>
  <c r="H335" i="1"/>
  <c r="H333" i="1"/>
  <c r="H394" i="1"/>
  <c r="T388" i="1"/>
  <c r="R388" i="1"/>
  <c r="Q388" i="1"/>
  <c r="P388" i="1"/>
  <c r="T387" i="1"/>
  <c r="R387" i="1"/>
  <c r="Q387" i="1"/>
  <c r="P387" i="1"/>
  <c r="T386" i="1"/>
  <c r="R386" i="1"/>
  <c r="Q386" i="1"/>
  <c r="P386" i="1"/>
  <c r="R385" i="1"/>
  <c r="Q385" i="1"/>
  <c r="P385" i="1"/>
  <c r="H387" i="1"/>
  <c r="H386" i="1"/>
  <c r="E387" i="1"/>
  <c r="E386" i="1"/>
  <c r="H66" i="1"/>
  <c r="E66" i="1"/>
  <c r="H462" i="1"/>
  <c r="E462" i="1"/>
  <c r="J224" i="1"/>
  <c r="C64" i="4"/>
  <c r="C109" i="4"/>
  <c r="A79" i="4"/>
  <c r="C118" i="4"/>
  <c r="J33" i="4"/>
  <c r="J44" i="4"/>
  <c r="J426" i="1"/>
  <c r="C414" i="1"/>
  <c r="A118" i="4"/>
  <c r="J55" i="4"/>
  <c r="C233" i="1"/>
  <c r="C224" i="1"/>
  <c r="C79" i="4"/>
  <c r="J20" i="4"/>
  <c r="A109" i="4"/>
  <c r="A55" i="4"/>
  <c r="J109" i="4"/>
  <c r="A426" i="1"/>
  <c r="C55" i="4"/>
  <c r="J90" i="4"/>
  <c r="C44" i="4"/>
  <c r="A33" i="4"/>
  <c r="C90" i="4"/>
  <c r="J233" i="1"/>
  <c r="A90" i="4"/>
  <c r="J414" i="1"/>
  <c r="A244" i="1"/>
  <c r="J244" i="1"/>
  <c r="A44" i="4"/>
  <c r="J79" i="4"/>
  <c r="J118" i="4"/>
  <c r="A233" i="1"/>
  <c r="A64" i="4"/>
  <c r="C33" i="4"/>
  <c r="A414" i="1"/>
  <c r="C244" i="1"/>
  <c r="A20" i="4"/>
  <c r="C20" i="4"/>
  <c r="C426" i="1"/>
  <c r="J64" i="4"/>
  <c r="A224" i="1"/>
  <c r="S104" i="4" l="1"/>
  <c r="S72" i="4"/>
  <c r="S75" i="4"/>
  <c r="S114" i="4"/>
  <c r="W44" i="4"/>
  <c r="S117" i="4"/>
  <c r="S394" i="1"/>
  <c r="S396" i="1"/>
  <c r="S409" i="1"/>
  <c r="S419" i="1"/>
  <c r="S423" i="1"/>
  <c r="S410" i="1"/>
  <c r="S417" i="1"/>
  <c r="G44" i="5"/>
  <c r="G20" i="5"/>
  <c r="G8" i="5"/>
  <c r="G23" i="5"/>
  <c r="G9" i="5"/>
  <c r="G43" i="5"/>
  <c r="G31" i="5"/>
  <c r="G19" i="5"/>
  <c r="G7" i="5"/>
  <c r="G13" i="5"/>
  <c r="G10" i="5"/>
  <c r="G30" i="5"/>
  <c r="G18" i="5"/>
  <c r="G15" i="5"/>
  <c r="G12" i="5"/>
  <c r="G34" i="5"/>
  <c r="G41" i="5"/>
  <c r="G29" i="5"/>
  <c r="G17" i="5"/>
  <c r="G27" i="5"/>
  <c r="G21" i="5"/>
  <c r="G40" i="5"/>
  <c r="G28" i="5"/>
  <c r="G16" i="5"/>
  <c r="G39" i="5"/>
  <c r="G22" i="5"/>
  <c r="G38" i="5"/>
  <c r="G26" i="5"/>
  <c r="G14" i="5"/>
  <c r="G37" i="5"/>
  <c r="G25" i="5"/>
  <c r="G5" i="5"/>
  <c r="T244" i="1"/>
  <c r="S236" i="1"/>
  <c r="S418" i="1"/>
  <c r="S422" i="1"/>
  <c r="S411" i="1"/>
  <c r="R244" i="1"/>
  <c r="Q244" i="1"/>
  <c r="V387" i="1"/>
  <c r="W387" i="1" s="1"/>
  <c r="V335" i="1"/>
  <c r="W335" i="1" s="1"/>
  <c r="V412" i="1"/>
  <c r="W412" i="1" s="1"/>
  <c r="V411" i="1"/>
  <c r="W411" i="1" s="1"/>
  <c r="V396" i="1"/>
  <c r="W396" i="1" s="1"/>
  <c r="V395" i="1"/>
  <c r="W395" i="1" s="1"/>
  <c r="V413" i="1"/>
  <c r="W413" i="1" s="1"/>
  <c r="S421" i="1"/>
  <c r="S425" i="1"/>
  <c r="V410" i="1"/>
  <c r="W410" i="1" s="1"/>
  <c r="V337" i="1"/>
  <c r="W337" i="1" s="1"/>
  <c r="V397" i="1"/>
  <c r="W397" i="1" s="1"/>
  <c r="S412" i="1"/>
  <c r="V386" i="1"/>
  <c r="W386" i="1" s="1"/>
  <c r="V66" i="1"/>
  <c r="W66" i="1" s="1"/>
  <c r="V141" i="1"/>
  <c r="W141" i="1" s="1"/>
  <c r="V336" i="1"/>
  <c r="W336" i="1" s="1"/>
  <c r="V333" i="1"/>
  <c r="W333" i="1" s="1"/>
  <c r="V334" i="1"/>
  <c r="W334" i="1" s="1"/>
  <c r="V404" i="1"/>
  <c r="W404" i="1" s="1"/>
  <c r="V398" i="1"/>
  <c r="W398" i="1" s="1"/>
  <c r="V423" i="1"/>
  <c r="W423" i="1" s="1"/>
  <c r="V400" i="1"/>
  <c r="W400" i="1" s="1"/>
  <c r="V462" i="1"/>
  <c r="W462" i="1" s="1"/>
  <c r="V417" i="1"/>
  <c r="W417" i="1" s="1"/>
  <c r="V405" i="1"/>
  <c r="W405" i="1" s="1"/>
  <c r="V338" i="1"/>
  <c r="W338" i="1" s="1"/>
  <c r="V425" i="1"/>
  <c r="W425" i="1" s="1"/>
  <c r="V424" i="1"/>
  <c r="W424" i="1" s="1"/>
  <c r="V399" i="1"/>
  <c r="W399" i="1" s="1"/>
  <c r="V394" i="1"/>
  <c r="W394" i="1" s="1"/>
  <c r="V408" i="1"/>
  <c r="W408" i="1" s="1"/>
  <c r="V407" i="1"/>
  <c r="W407" i="1" s="1"/>
  <c r="V142" i="1"/>
  <c r="W142" i="1" s="1"/>
  <c r="S243" i="1"/>
  <c r="S420" i="1"/>
  <c r="S424" i="1"/>
  <c r="S68" i="4"/>
  <c r="S71" i="4"/>
  <c r="S74" i="4"/>
  <c r="S77" i="4"/>
  <c r="S32" i="4"/>
  <c r="S11" i="4"/>
  <c r="S14" i="4"/>
  <c r="S17" i="4"/>
  <c r="S113" i="4"/>
  <c r="S25" i="4"/>
  <c r="S59" i="4"/>
  <c r="S24" i="4"/>
  <c r="S89" i="4"/>
  <c r="S29" i="4"/>
  <c r="S102" i="4"/>
  <c r="S105" i="4"/>
  <c r="S78" i="4"/>
  <c r="S84" i="4"/>
  <c r="S87" i="4"/>
  <c r="S39" i="4"/>
  <c r="S42" i="4"/>
  <c r="S60" i="4"/>
  <c r="S96" i="4"/>
  <c r="S108" i="4"/>
  <c r="S76" i="4"/>
  <c r="T79" i="4"/>
  <c r="S28" i="4"/>
  <c r="S31" i="4"/>
  <c r="S12" i="4"/>
  <c r="S15" i="4"/>
  <c r="S18" i="4"/>
  <c r="S43" i="4"/>
  <c r="S61" i="4"/>
  <c r="S115" i="4"/>
  <c r="S85" i="4"/>
  <c r="S88" i="4"/>
  <c r="S94" i="4"/>
  <c r="S100" i="4"/>
  <c r="S103" i="4"/>
  <c r="S106" i="4"/>
  <c r="S10" i="4"/>
  <c r="W118" i="4"/>
  <c r="G42" i="5" s="1"/>
  <c r="S70" i="4"/>
  <c r="Q33" i="4"/>
  <c r="S107" i="4"/>
  <c r="W79" i="4"/>
  <c r="G33" i="5" s="1"/>
  <c r="T33" i="4"/>
  <c r="S93" i="4"/>
  <c r="Q109" i="4"/>
  <c r="T44" i="4"/>
  <c r="R118" i="4"/>
  <c r="S82" i="4"/>
  <c r="Q90" i="4"/>
  <c r="S99" i="4"/>
  <c r="Q20" i="4"/>
  <c r="S23" i="4"/>
  <c r="R33" i="4"/>
  <c r="S54" i="4"/>
  <c r="S55" i="4" s="1"/>
  <c r="R55" i="4"/>
  <c r="S112" i="4"/>
  <c r="Q118" i="4"/>
  <c r="T118" i="4"/>
  <c r="R90" i="4"/>
  <c r="R20" i="4"/>
  <c r="Q44" i="4"/>
  <c r="R44" i="4"/>
  <c r="S69" i="4"/>
  <c r="W55" i="4"/>
  <c r="G24" i="5" s="1"/>
  <c r="S37" i="4"/>
  <c r="S40" i="4"/>
  <c r="S62" i="4"/>
  <c r="T90" i="4"/>
  <c r="S36" i="4"/>
  <c r="W90" i="4"/>
  <c r="G35" i="5" s="1"/>
  <c r="Q79" i="4"/>
  <c r="Q55" i="4"/>
  <c r="W109" i="4"/>
  <c r="G36" i="5" s="1"/>
  <c r="S58" i="4"/>
  <c r="Q64" i="4"/>
  <c r="T20" i="4"/>
  <c r="T55" i="4"/>
  <c r="R64" i="4"/>
  <c r="R109" i="4"/>
  <c r="T64" i="4"/>
  <c r="T109" i="4"/>
  <c r="W33" i="4"/>
  <c r="G11" i="5" s="1"/>
  <c r="W20" i="4"/>
  <c r="G6" i="5" s="1"/>
  <c r="W64" i="4"/>
  <c r="G32" i="5" s="1"/>
  <c r="R79" i="4"/>
  <c r="S73" i="4"/>
  <c r="S7" i="4"/>
  <c r="S13" i="4"/>
  <c r="S16" i="4"/>
  <c r="S116" i="4"/>
  <c r="S83" i="4"/>
  <c r="S86" i="4"/>
  <c r="S97" i="4"/>
  <c r="S67" i="4"/>
  <c r="S413" i="1"/>
  <c r="S395" i="1"/>
  <c r="S335" i="1"/>
  <c r="S338" i="1"/>
  <c r="S337" i="1"/>
  <c r="S333" i="1"/>
  <c r="S336" i="1"/>
  <c r="S339" i="1"/>
  <c r="S334" i="1"/>
  <c r="S386" i="1"/>
  <c r="S385" i="1"/>
  <c r="S388" i="1"/>
  <c r="S387" i="1"/>
  <c r="S244" i="1" l="1"/>
  <c r="S33" i="4"/>
  <c r="S44" i="4"/>
  <c r="S20" i="4"/>
  <c r="S64" i="4"/>
  <c r="S79" i="4"/>
  <c r="S90" i="4"/>
  <c r="S109" i="4"/>
  <c r="S118" i="4"/>
  <c r="A34" i="5" l="1"/>
  <c r="A35" i="5"/>
  <c r="A36" i="5"/>
  <c r="A37" i="5"/>
  <c r="A38" i="5"/>
  <c r="A39" i="5"/>
  <c r="A40" i="5"/>
  <c r="A41" i="5"/>
  <c r="A42" i="5"/>
  <c r="A43" i="5"/>
  <c r="A4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G45" i="5" l="1"/>
  <c r="T426" i="1" l="1"/>
  <c r="R426" i="1"/>
  <c r="Q426" i="1"/>
  <c r="H403" i="1"/>
  <c r="E403" i="1"/>
  <c r="V403" i="1" s="1"/>
  <c r="W403" i="1" s="1"/>
  <c r="E223" i="1"/>
  <c r="V223" i="1" s="1"/>
  <c r="W223" i="1" s="1"/>
  <c r="E222" i="1"/>
  <c r="E221" i="1"/>
  <c r="E220" i="1"/>
  <c r="E219" i="1"/>
  <c r="E218" i="1"/>
  <c r="E232" i="1"/>
  <c r="E231" i="1"/>
  <c r="E230" i="1"/>
  <c r="E229" i="1"/>
  <c r="E228" i="1"/>
  <c r="E515" i="1"/>
  <c r="E514" i="1"/>
  <c r="E227" i="1"/>
  <c r="E243" i="1"/>
  <c r="E242" i="1"/>
  <c r="E241" i="1"/>
  <c r="E422" i="1"/>
  <c r="E238" i="1"/>
  <c r="E237" i="1"/>
  <c r="E236" i="1"/>
  <c r="H243" i="1"/>
  <c r="H242" i="1"/>
  <c r="H241" i="1"/>
  <c r="H422" i="1"/>
  <c r="H421" i="1"/>
  <c r="H238" i="1"/>
  <c r="H237" i="1"/>
  <c r="H236" i="1"/>
  <c r="H232" i="1"/>
  <c r="H231" i="1"/>
  <c r="H230" i="1"/>
  <c r="H229" i="1"/>
  <c r="H228" i="1"/>
  <c r="H515" i="1"/>
  <c r="H514" i="1"/>
  <c r="H227" i="1"/>
  <c r="H223" i="1"/>
  <c r="H222" i="1"/>
  <c r="H221" i="1"/>
  <c r="H220" i="1"/>
  <c r="H219" i="1"/>
  <c r="H218" i="1"/>
  <c r="T163" i="1"/>
  <c r="R163" i="1"/>
  <c r="Q163" i="1"/>
  <c r="P163" i="1"/>
  <c r="T162" i="1"/>
  <c r="R162" i="1"/>
  <c r="Q162" i="1"/>
  <c r="P162" i="1"/>
  <c r="T161" i="1"/>
  <c r="R161" i="1"/>
  <c r="Q161" i="1"/>
  <c r="P161" i="1"/>
  <c r="T160" i="1"/>
  <c r="R160" i="1"/>
  <c r="Q160" i="1"/>
  <c r="P160" i="1"/>
  <c r="H161" i="1"/>
  <c r="E161" i="1"/>
  <c r="P212" i="1"/>
  <c r="H209" i="1"/>
  <c r="E209" i="1"/>
  <c r="T177" i="1"/>
  <c r="R177" i="1"/>
  <c r="Q177" i="1"/>
  <c r="T176" i="1"/>
  <c r="R176" i="1"/>
  <c r="Q176" i="1"/>
  <c r="T175" i="1"/>
  <c r="R175" i="1"/>
  <c r="Q175" i="1"/>
  <c r="T174" i="1"/>
  <c r="R174" i="1"/>
  <c r="Q174" i="1"/>
  <c r="T173" i="1"/>
  <c r="R173" i="1"/>
  <c r="Q173" i="1"/>
  <c r="T172" i="1"/>
  <c r="R172" i="1"/>
  <c r="Q172" i="1"/>
  <c r="T171" i="1"/>
  <c r="R171" i="1"/>
  <c r="Q171" i="1"/>
  <c r="P178" i="1"/>
  <c r="P177" i="1"/>
  <c r="P176" i="1"/>
  <c r="P175" i="1"/>
  <c r="P174" i="1"/>
  <c r="P173" i="1"/>
  <c r="P172" i="1"/>
  <c r="P171" i="1"/>
  <c r="P170" i="1"/>
  <c r="P169" i="1"/>
  <c r="H173" i="1"/>
  <c r="E173" i="1"/>
  <c r="T178" i="1"/>
  <c r="R178" i="1"/>
  <c r="Q178" i="1"/>
  <c r="P182" i="1"/>
  <c r="P181" i="1"/>
  <c r="P180" i="1"/>
  <c r="P179" i="1"/>
  <c r="H177" i="1"/>
  <c r="E177" i="1"/>
  <c r="H159" i="1"/>
  <c r="P290" i="1"/>
  <c r="P289" i="1"/>
  <c r="P288" i="1"/>
  <c r="P287" i="1"/>
  <c r="P286" i="1"/>
  <c r="P285" i="1"/>
  <c r="P284" i="1"/>
  <c r="E287" i="1"/>
  <c r="E286" i="1"/>
  <c r="E285" i="1"/>
  <c r="T289" i="1"/>
  <c r="R289" i="1"/>
  <c r="Q289" i="1"/>
  <c r="T288" i="1"/>
  <c r="R288" i="1"/>
  <c r="Q288" i="1"/>
  <c r="T287" i="1"/>
  <c r="R287" i="1"/>
  <c r="Q287" i="1"/>
  <c r="T286" i="1"/>
  <c r="R286" i="1"/>
  <c r="Q286" i="1"/>
  <c r="T285" i="1"/>
  <c r="R285" i="1"/>
  <c r="Q285" i="1"/>
  <c r="T520" i="1"/>
  <c r="R520" i="1"/>
  <c r="Q520" i="1"/>
  <c r="P520" i="1"/>
  <c r="T519" i="1"/>
  <c r="R519" i="1"/>
  <c r="Q519" i="1"/>
  <c r="P519" i="1"/>
  <c r="T518" i="1"/>
  <c r="R518" i="1"/>
  <c r="Q518" i="1"/>
  <c r="P518" i="1"/>
  <c r="V422" i="1" l="1"/>
  <c r="W422" i="1" s="1"/>
  <c r="V218" i="1"/>
  <c r="W218" i="1" s="1"/>
  <c r="V241" i="1"/>
  <c r="W241" i="1" s="1"/>
  <c r="V219" i="1"/>
  <c r="W219" i="1" s="1"/>
  <c r="V287" i="1"/>
  <c r="W287" i="1" s="1"/>
  <c r="V242" i="1"/>
  <c r="W242" i="1" s="1"/>
  <c r="V243" i="1"/>
  <c r="W243" i="1" s="1"/>
  <c r="V222" i="1"/>
  <c r="W222" i="1" s="1"/>
  <c r="V229" i="1"/>
  <c r="W229" i="1" s="1"/>
  <c r="V232" i="1"/>
  <c r="W232" i="1" s="1"/>
  <c r="V220" i="1"/>
  <c r="W220" i="1" s="1"/>
  <c r="V221" i="1"/>
  <c r="W221" i="1" s="1"/>
  <c r="V161" i="1"/>
  <c r="W161" i="1" s="1"/>
  <c r="V173" i="1"/>
  <c r="W173" i="1" s="1"/>
  <c r="V515" i="1"/>
  <c r="W515" i="1" s="1"/>
  <c r="V228" i="1"/>
  <c r="W228" i="1" s="1"/>
  <c r="V285" i="1"/>
  <c r="W285" i="1" s="1"/>
  <c r="V177" i="1"/>
  <c r="W177" i="1" s="1"/>
  <c r="V236" i="1"/>
  <c r="W236" i="1" s="1"/>
  <c r="V230" i="1"/>
  <c r="W230" i="1" s="1"/>
  <c r="V238" i="1"/>
  <c r="W238" i="1" s="1"/>
  <c r="V209" i="1"/>
  <c r="W209" i="1" s="1"/>
  <c r="V227" i="1"/>
  <c r="W227" i="1" s="1"/>
  <c r="V514" i="1"/>
  <c r="W514" i="1" s="1"/>
  <c r="V286" i="1"/>
  <c r="W286" i="1" s="1"/>
  <c r="V237" i="1"/>
  <c r="W237" i="1" s="1"/>
  <c r="V231" i="1"/>
  <c r="W231" i="1" s="1"/>
  <c r="S161" i="1"/>
  <c r="S519" i="1"/>
  <c r="S162" i="1"/>
  <c r="S160" i="1"/>
  <c r="S163" i="1"/>
  <c r="S172" i="1"/>
  <c r="S176" i="1"/>
  <c r="S520" i="1"/>
  <c r="S171" i="1"/>
  <c r="S175" i="1"/>
  <c r="S178" i="1"/>
  <c r="S174" i="1"/>
  <c r="S173" i="1"/>
  <c r="S177" i="1"/>
  <c r="S285" i="1"/>
  <c r="S518" i="1"/>
  <c r="S286" i="1"/>
  <c r="S287" i="1"/>
  <c r="S288" i="1"/>
  <c r="S289" i="1"/>
  <c r="W233" i="1" l="1"/>
  <c r="W224" i="1"/>
  <c r="S426" i="1"/>
  <c r="H15" i="1" l="1"/>
  <c r="H14" i="1"/>
  <c r="H13" i="1"/>
  <c r="H12" i="1"/>
  <c r="H11" i="1"/>
  <c r="H10" i="1"/>
  <c r="H8" i="1"/>
  <c r="H7" i="1"/>
  <c r="H6" i="1"/>
  <c r="H5" i="1"/>
  <c r="H4" i="1"/>
  <c r="H151" i="1"/>
  <c r="H150" i="1"/>
  <c r="H149" i="1"/>
  <c r="H148" i="1"/>
  <c r="H147" i="1"/>
  <c r="H146" i="1"/>
  <c r="H145" i="1"/>
  <c r="H504" i="1"/>
  <c r="H503" i="1"/>
  <c r="H140" i="1"/>
  <c r="H139" i="1"/>
  <c r="H138" i="1"/>
  <c r="H137" i="1"/>
  <c r="H136" i="1"/>
  <c r="H135" i="1"/>
  <c r="H134" i="1"/>
  <c r="H133" i="1"/>
  <c r="H132" i="1"/>
  <c r="H72" i="1"/>
  <c r="H71" i="1"/>
  <c r="H70" i="1"/>
  <c r="H68" i="1"/>
  <c r="H65" i="1"/>
  <c r="H63" i="1"/>
  <c r="H62" i="1"/>
  <c r="H61" i="1"/>
  <c r="H60" i="1"/>
  <c r="H214" i="1"/>
  <c r="H213" i="1"/>
  <c r="H212" i="1"/>
  <c r="H211" i="1"/>
  <c r="H210" i="1"/>
  <c r="H192" i="1"/>
  <c r="H191" i="1"/>
  <c r="H208" i="1"/>
  <c r="H207" i="1"/>
  <c r="H206" i="1"/>
  <c r="H205" i="1"/>
  <c r="H204" i="1"/>
  <c r="H87" i="1"/>
  <c r="H86" i="1"/>
  <c r="H85" i="1"/>
  <c r="H84" i="1"/>
  <c r="H83" i="1"/>
  <c r="H82" i="1"/>
  <c r="H80" i="1"/>
  <c r="H79" i="1"/>
  <c r="H78" i="1"/>
  <c r="H77" i="1"/>
  <c r="H76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1" i="1"/>
  <c r="H100" i="1"/>
  <c r="H98" i="1"/>
  <c r="H97" i="1"/>
  <c r="H96" i="1"/>
  <c r="H95" i="1"/>
  <c r="H93" i="1"/>
  <c r="H92" i="1"/>
  <c r="H128" i="1"/>
  <c r="H127" i="1"/>
  <c r="H126" i="1"/>
  <c r="H125" i="1"/>
  <c r="H124" i="1"/>
  <c r="H123" i="1"/>
  <c r="H122" i="1"/>
  <c r="H22" i="1"/>
  <c r="H21" i="1"/>
  <c r="H20" i="1"/>
  <c r="H46" i="1"/>
  <c r="H45" i="1"/>
  <c r="H44" i="1"/>
  <c r="H43" i="1"/>
  <c r="H42" i="1"/>
  <c r="H41" i="1"/>
  <c r="H40" i="1"/>
  <c r="H39" i="1"/>
  <c r="H38" i="1"/>
  <c r="H37" i="1"/>
  <c r="H36" i="1"/>
  <c r="H35" i="1"/>
  <c r="H252" i="1"/>
  <c r="H251" i="1"/>
  <c r="H250" i="1"/>
  <c r="H249" i="1"/>
  <c r="H248" i="1"/>
  <c r="H247" i="1"/>
  <c r="H55" i="1"/>
  <c r="H54" i="1"/>
  <c r="H53" i="1"/>
  <c r="H52" i="1"/>
  <c r="H51" i="1"/>
  <c r="H50" i="1"/>
  <c r="H183" i="1"/>
  <c r="H182" i="1"/>
  <c r="H181" i="1"/>
  <c r="H180" i="1"/>
  <c r="H179" i="1"/>
  <c r="H178" i="1"/>
  <c r="H176" i="1"/>
  <c r="H175" i="1"/>
  <c r="H174" i="1"/>
  <c r="H172" i="1"/>
  <c r="H171" i="1"/>
  <c r="H170" i="1"/>
  <c r="H169" i="1"/>
  <c r="H168" i="1"/>
  <c r="H200" i="1"/>
  <c r="H199" i="1"/>
  <c r="H198" i="1"/>
  <c r="H197" i="1"/>
  <c r="H196" i="1"/>
  <c r="H195" i="1"/>
  <c r="H194" i="1"/>
  <c r="H193" i="1"/>
  <c r="H189" i="1"/>
  <c r="H188" i="1"/>
  <c r="H187" i="1"/>
  <c r="H31" i="1"/>
  <c r="H30" i="1"/>
  <c r="H29" i="1"/>
  <c r="H28" i="1"/>
  <c r="H27" i="1"/>
  <c r="H26" i="1"/>
  <c r="H25" i="1"/>
  <c r="H24" i="1"/>
  <c r="H23" i="1"/>
  <c r="H121" i="1"/>
  <c r="H120" i="1"/>
  <c r="H119" i="1"/>
  <c r="H118" i="1"/>
  <c r="H19" i="1"/>
  <c r="H265" i="1"/>
  <c r="H264" i="1"/>
  <c r="H263" i="1"/>
  <c r="H262" i="1"/>
  <c r="H261" i="1"/>
  <c r="H260" i="1"/>
  <c r="H259" i="1"/>
  <c r="H258" i="1"/>
  <c r="H257" i="1"/>
  <c r="H256" i="1"/>
  <c r="H164" i="1"/>
  <c r="H163" i="1"/>
  <c r="H162" i="1"/>
  <c r="H160" i="1"/>
  <c r="H158" i="1"/>
  <c r="H157" i="1"/>
  <c r="H156" i="1"/>
  <c r="H155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2" i="1"/>
  <c r="H311" i="1"/>
  <c r="H310" i="1"/>
  <c r="H309" i="1"/>
  <c r="H308" i="1"/>
  <c r="H307" i="1"/>
  <c r="H306" i="1"/>
  <c r="H305" i="1"/>
  <c r="H279" i="1"/>
  <c r="H278" i="1"/>
  <c r="H277" i="1"/>
  <c r="H276" i="1"/>
  <c r="H275" i="1"/>
  <c r="H274" i="1"/>
  <c r="H273" i="1"/>
  <c r="H272" i="1"/>
  <c r="H271" i="1"/>
  <c r="H270" i="1"/>
  <c r="H269" i="1"/>
  <c r="H291" i="1"/>
  <c r="H290" i="1"/>
  <c r="H289" i="1"/>
  <c r="H288" i="1"/>
  <c r="H287" i="1"/>
  <c r="H286" i="1"/>
  <c r="H285" i="1"/>
  <c r="H284" i="1"/>
  <c r="H283" i="1"/>
  <c r="H301" i="1"/>
  <c r="H300" i="1"/>
  <c r="H299" i="1"/>
  <c r="H298" i="1"/>
  <c r="H297" i="1"/>
  <c r="H296" i="1"/>
  <c r="H295" i="1"/>
  <c r="H343" i="1"/>
  <c r="H342" i="1"/>
  <c r="H341" i="1"/>
  <c r="H340" i="1"/>
  <c r="H339" i="1"/>
  <c r="H420" i="1"/>
  <c r="H419" i="1"/>
  <c r="H418" i="1"/>
  <c r="H332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519" i="1"/>
  <c r="H518" i="1"/>
  <c r="U165" i="1"/>
  <c r="U32" i="1"/>
  <c r="U201" i="1"/>
  <c r="U184" i="1"/>
  <c r="U56" i="1"/>
  <c r="U253" i="1"/>
  <c r="U47" i="1"/>
  <c r="U115" i="1"/>
  <c r="U215" i="1"/>
  <c r="U152" i="1"/>
  <c r="U16" i="1"/>
  <c r="T138" i="1"/>
  <c r="R138" i="1"/>
  <c r="Q138" i="1"/>
  <c r="T137" i="1"/>
  <c r="R137" i="1"/>
  <c r="Q137" i="1"/>
  <c r="T136" i="1"/>
  <c r="R136" i="1"/>
  <c r="Q136" i="1"/>
  <c r="P138" i="1"/>
  <c r="P137" i="1"/>
  <c r="P136" i="1"/>
  <c r="P135" i="1"/>
  <c r="E137" i="1"/>
  <c r="U266" i="1"/>
  <c r="T164" i="1"/>
  <c r="R164" i="1"/>
  <c r="Q164" i="1"/>
  <c r="T159" i="1"/>
  <c r="R159" i="1"/>
  <c r="Q159" i="1"/>
  <c r="P159" i="1"/>
  <c r="T158" i="1"/>
  <c r="R158" i="1"/>
  <c r="Q158" i="1"/>
  <c r="P158" i="1"/>
  <c r="T157" i="1"/>
  <c r="R157" i="1"/>
  <c r="Q157" i="1"/>
  <c r="P157" i="1"/>
  <c r="T156" i="1"/>
  <c r="R156" i="1"/>
  <c r="Q156" i="1"/>
  <c r="P156" i="1"/>
  <c r="R155" i="1"/>
  <c r="Q155" i="1"/>
  <c r="P155" i="1"/>
  <c r="T265" i="1"/>
  <c r="R265" i="1"/>
  <c r="Q265" i="1"/>
  <c r="T264" i="1"/>
  <c r="R264" i="1"/>
  <c r="Q264" i="1"/>
  <c r="P264" i="1"/>
  <c r="T263" i="1"/>
  <c r="R263" i="1"/>
  <c r="Q263" i="1"/>
  <c r="P263" i="1"/>
  <c r="T262" i="1"/>
  <c r="R262" i="1"/>
  <c r="Q262" i="1"/>
  <c r="P262" i="1"/>
  <c r="T261" i="1"/>
  <c r="R261" i="1"/>
  <c r="Q261" i="1"/>
  <c r="P261" i="1"/>
  <c r="T260" i="1"/>
  <c r="R260" i="1"/>
  <c r="Q260" i="1"/>
  <c r="P260" i="1"/>
  <c r="T259" i="1"/>
  <c r="R259" i="1"/>
  <c r="Q259" i="1"/>
  <c r="P259" i="1"/>
  <c r="T258" i="1"/>
  <c r="R258" i="1"/>
  <c r="Q258" i="1"/>
  <c r="P258" i="1"/>
  <c r="T257" i="1"/>
  <c r="R257" i="1"/>
  <c r="Q257" i="1"/>
  <c r="P257" i="1"/>
  <c r="R256" i="1"/>
  <c r="Q256" i="1"/>
  <c r="P256" i="1"/>
  <c r="T200" i="1"/>
  <c r="R200" i="1"/>
  <c r="Q200" i="1"/>
  <c r="T199" i="1"/>
  <c r="R199" i="1"/>
  <c r="Q199" i="1"/>
  <c r="P199" i="1"/>
  <c r="T198" i="1"/>
  <c r="R198" i="1"/>
  <c r="Q198" i="1"/>
  <c r="P198" i="1"/>
  <c r="T196" i="1"/>
  <c r="R196" i="1"/>
  <c r="Q196" i="1"/>
  <c r="P196" i="1"/>
  <c r="R187" i="1"/>
  <c r="Q187" i="1"/>
  <c r="P187" i="1"/>
  <c r="T183" i="1"/>
  <c r="R183" i="1"/>
  <c r="Q183" i="1"/>
  <c r="T182" i="1"/>
  <c r="R182" i="1"/>
  <c r="Q182" i="1"/>
  <c r="T181" i="1"/>
  <c r="R181" i="1"/>
  <c r="Q181" i="1"/>
  <c r="T180" i="1"/>
  <c r="R180" i="1"/>
  <c r="Q180" i="1"/>
  <c r="T179" i="1"/>
  <c r="R179" i="1"/>
  <c r="Q179" i="1"/>
  <c r="T170" i="1"/>
  <c r="R170" i="1"/>
  <c r="Q170" i="1"/>
  <c r="T169" i="1"/>
  <c r="R169" i="1"/>
  <c r="Q169" i="1"/>
  <c r="R168" i="1"/>
  <c r="Q168" i="1"/>
  <c r="P168" i="1"/>
  <c r="T55" i="1"/>
  <c r="R55" i="1"/>
  <c r="Q55" i="1"/>
  <c r="T54" i="1"/>
  <c r="R54" i="1"/>
  <c r="Q54" i="1"/>
  <c r="P54" i="1"/>
  <c r="T53" i="1"/>
  <c r="R53" i="1"/>
  <c r="Q53" i="1"/>
  <c r="P53" i="1"/>
  <c r="T52" i="1"/>
  <c r="R52" i="1"/>
  <c r="Q52" i="1"/>
  <c r="P52" i="1"/>
  <c r="T51" i="1"/>
  <c r="R51" i="1"/>
  <c r="Q51" i="1"/>
  <c r="P51" i="1"/>
  <c r="R50" i="1"/>
  <c r="Q50" i="1"/>
  <c r="P50" i="1"/>
  <c r="T252" i="1"/>
  <c r="R252" i="1"/>
  <c r="Q252" i="1"/>
  <c r="T251" i="1"/>
  <c r="R251" i="1"/>
  <c r="Q251" i="1"/>
  <c r="P251" i="1"/>
  <c r="T250" i="1"/>
  <c r="R250" i="1"/>
  <c r="Q250" i="1"/>
  <c r="P250" i="1"/>
  <c r="T249" i="1"/>
  <c r="R249" i="1"/>
  <c r="Q249" i="1"/>
  <c r="P249" i="1"/>
  <c r="T248" i="1"/>
  <c r="R248" i="1"/>
  <c r="Q248" i="1"/>
  <c r="P248" i="1"/>
  <c r="R247" i="1"/>
  <c r="Q247" i="1"/>
  <c r="P247" i="1"/>
  <c r="T46" i="1"/>
  <c r="R46" i="1"/>
  <c r="Q46" i="1"/>
  <c r="T45" i="1"/>
  <c r="R45" i="1"/>
  <c r="Q45" i="1"/>
  <c r="P45" i="1"/>
  <c r="T44" i="1"/>
  <c r="R44" i="1"/>
  <c r="Q44" i="1"/>
  <c r="P44" i="1"/>
  <c r="T43" i="1"/>
  <c r="R43" i="1"/>
  <c r="Q43" i="1"/>
  <c r="P43" i="1"/>
  <c r="T42" i="1"/>
  <c r="R42" i="1"/>
  <c r="Q42" i="1"/>
  <c r="P42" i="1"/>
  <c r="T41" i="1"/>
  <c r="R41" i="1"/>
  <c r="Q41" i="1"/>
  <c r="P41" i="1"/>
  <c r="T40" i="1"/>
  <c r="R40" i="1"/>
  <c r="Q40" i="1"/>
  <c r="P40" i="1"/>
  <c r="T39" i="1"/>
  <c r="R39" i="1"/>
  <c r="Q39" i="1"/>
  <c r="P39" i="1"/>
  <c r="T38" i="1"/>
  <c r="R38" i="1"/>
  <c r="Q38" i="1"/>
  <c r="P38" i="1"/>
  <c r="T37" i="1"/>
  <c r="R37" i="1"/>
  <c r="Q37" i="1"/>
  <c r="P37" i="1"/>
  <c r="T36" i="1"/>
  <c r="R36" i="1"/>
  <c r="Q36" i="1"/>
  <c r="P36" i="1"/>
  <c r="R35" i="1"/>
  <c r="Q35" i="1"/>
  <c r="P35" i="1"/>
  <c r="T114" i="1"/>
  <c r="R114" i="1"/>
  <c r="Q114" i="1"/>
  <c r="T113" i="1"/>
  <c r="R113" i="1"/>
  <c r="Q113" i="1"/>
  <c r="P113" i="1"/>
  <c r="T112" i="1"/>
  <c r="R112" i="1"/>
  <c r="Q112" i="1"/>
  <c r="P112" i="1"/>
  <c r="T111" i="1"/>
  <c r="R111" i="1"/>
  <c r="Q111" i="1"/>
  <c r="P111" i="1"/>
  <c r="T110" i="1"/>
  <c r="R110" i="1"/>
  <c r="Q110" i="1"/>
  <c r="P110" i="1"/>
  <c r="T109" i="1"/>
  <c r="R109" i="1"/>
  <c r="Q109" i="1"/>
  <c r="P109" i="1"/>
  <c r="T108" i="1"/>
  <c r="R108" i="1"/>
  <c r="Q108" i="1"/>
  <c r="P108" i="1"/>
  <c r="T106" i="1"/>
  <c r="R106" i="1"/>
  <c r="Q106" i="1"/>
  <c r="P106" i="1"/>
  <c r="R92" i="1"/>
  <c r="Q92" i="1"/>
  <c r="P92" i="1"/>
  <c r="T84" i="1"/>
  <c r="R84" i="1"/>
  <c r="Q84" i="1"/>
  <c r="P84" i="1"/>
  <c r="T78" i="1"/>
  <c r="R78" i="1"/>
  <c r="Q78" i="1"/>
  <c r="P78" i="1"/>
  <c r="T77" i="1"/>
  <c r="R77" i="1"/>
  <c r="Q77" i="1"/>
  <c r="P77" i="1"/>
  <c r="R76" i="1"/>
  <c r="Q76" i="1"/>
  <c r="P76" i="1"/>
  <c r="T214" i="1"/>
  <c r="R214" i="1"/>
  <c r="Q214" i="1"/>
  <c r="T213" i="1"/>
  <c r="R213" i="1"/>
  <c r="Q213" i="1"/>
  <c r="P213" i="1"/>
  <c r="T212" i="1"/>
  <c r="R212" i="1"/>
  <c r="Q212" i="1"/>
  <c r="R204" i="1"/>
  <c r="Q204" i="1"/>
  <c r="P204" i="1"/>
  <c r="T72" i="1"/>
  <c r="T73" i="1" s="1"/>
  <c r="R72" i="1"/>
  <c r="R73" i="1" s="1"/>
  <c r="Q72" i="1"/>
  <c r="Q73" i="1" s="1"/>
  <c r="T151" i="1"/>
  <c r="R151" i="1"/>
  <c r="Q151" i="1"/>
  <c r="T150" i="1"/>
  <c r="R150" i="1"/>
  <c r="Q150" i="1"/>
  <c r="P150" i="1"/>
  <c r="T149" i="1"/>
  <c r="R149" i="1"/>
  <c r="Q149" i="1"/>
  <c r="P149" i="1"/>
  <c r="T135" i="1"/>
  <c r="R135" i="1"/>
  <c r="Q135" i="1"/>
  <c r="T134" i="1"/>
  <c r="R134" i="1"/>
  <c r="Q134" i="1"/>
  <c r="P134" i="1"/>
  <c r="T133" i="1"/>
  <c r="R133" i="1"/>
  <c r="Q133" i="1"/>
  <c r="P133" i="1"/>
  <c r="R132" i="1"/>
  <c r="Q132" i="1"/>
  <c r="P132" i="1"/>
  <c r="T15" i="1"/>
  <c r="R15" i="1"/>
  <c r="Q15" i="1"/>
  <c r="T14" i="1"/>
  <c r="R14" i="1"/>
  <c r="Q14" i="1"/>
  <c r="P14" i="1"/>
  <c r="T13" i="1"/>
  <c r="R13" i="1"/>
  <c r="Q13" i="1"/>
  <c r="P13" i="1"/>
  <c r="T12" i="1"/>
  <c r="R12" i="1"/>
  <c r="Q12" i="1"/>
  <c r="P12" i="1"/>
  <c r="T6" i="1"/>
  <c r="R6" i="1"/>
  <c r="Q6" i="1"/>
  <c r="P6" i="1"/>
  <c r="T5" i="1"/>
  <c r="R5" i="1"/>
  <c r="Q5" i="1"/>
  <c r="P5" i="1"/>
  <c r="R4" i="1"/>
  <c r="Q4" i="1"/>
  <c r="P4" i="1"/>
  <c r="E156" i="1"/>
  <c r="E15" i="1"/>
  <c r="E146" i="1"/>
  <c r="E145" i="1"/>
  <c r="E519" i="1"/>
  <c r="E518" i="1"/>
  <c r="E10" i="1"/>
  <c r="E8" i="1"/>
  <c r="E7" i="1"/>
  <c r="E6" i="1"/>
  <c r="E5" i="1"/>
  <c r="E4" i="1"/>
  <c r="V4" i="1" s="1"/>
  <c r="E72" i="1"/>
  <c r="E71" i="1"/>
  <c r="E70" i="1"/>
  <c r="E68" i="1"/>
  <c r="E65" i="1"/>
  <c r="E63" i="1"/>
  <c r="E62" i="1"/>
  <c r="E61" i="1"/>
  <c r="E60" i="1"/>
  <c r="E214" i="1"/>
  <c r="E213" i="1"/>
  <c r="E212" i="1"/>
  <c r="E211" i="1"/>
  <c r="E210" i="1"/>
  <c r="E192" i="1"/>
  <c r="E191" i="1"/>
  <c r="E208" i="1"/>
  <c r="E207" i="1"/>
  <c r="E206" i="1"/>
  <c r="E205" i="1"/>
  <c r="E204" i="1"/>
  <c r="E87" i="1"/>
  <c r="E86" i="1"/>
  <c r="E85" i="1"/>
  <c r="E84" i="1"/>
  <c r="E83" i="1"/>
  <c r="E79" i="1"/>
  <c r="E78" i="1"/>
  <c r="E77" i="1"/>
  <c r="E76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1" i="1"/>
  <c r="E100" i="1"/>
  <c r="E98" i="1"/>
  <c r="E97" i="1"/>
  <c r="E96" i="1"/>
  <c r="E95" i="1"/>
  <c r="E93" i="1"/>
  <c r="E92" i="1"/>
  <c r="E128" i="1"/>
  <c r="E127" i="1"/>
  <c r="E126" i="1"/>
  <c r="E125" i="1"/>
  <c r="E124" i="1"/>
  <c r="E123" i="1"/>
  <c r="E122" i="1"/>
  <c r="E22" i="1"/>
  <c r="E21" i="1"/>
  <c r="E20" i="1"/>
  <c r="E46" i="1"/>
  <c r="E45" i="1"/>
  <c r="E44" i="1"/>
  <c r="E43" i="1"/>
  <c r="E42" i="1"/>
  <c r="E41" i="1"/>
  <c r="E40" i="1"/>
  <c r="E39" i="1"/>
  <c r="E38" i="1"/>
  <c r="E37" i="1"/>
  <c r="E36" i="1"/>
  <c r="E35" i="1"/>
  <c r="E252" i="1"/>
  <c r="E251" i="1"/>
  <c r="E250" i="1"/>
  <c r="E249" i="1"/>
  <c r="E248" i="1"/>
  <c r="E247" i="1"/>
  <c r="E55" i="1"/>
  <c r="E54" i="1"/>
  <c r="E53" i="1"/>
  <c r="E52" i="1"/>
  <c r="E51" i="1"/>
  <c r="E50" i="1"/>
  <c r="E183" i="1"/>
  <c r="E182" i="1"/>
  <c r="E181" i="1"/>
  <c r="E180" i="1"/>
  <c r="E179" i="1"/>
  <c r="E178" i="1"/>
  <c r="E176" i="1"/>
  <c r="E175" i="1"/>
  <c r="E174" i="1"/>
  <c r="E172" i="1"/>
  <c r="E171" i="1"/>
  <c r="E170" i="1"/>
  <c r="E169" i="1"/>
  <c r="E168" i="1"/>
  <c r="E200" i="1"/>
  <c r="E199" i="1"/>
  <c r="E198" i="1"/>
  <c r="E197" i="1"/>
  <c r="E196" i="1"/>
  <c r="E195" i="1"/>
  <c r="E194" i="1"/>
  <c r="E193" i="1"/>
  <c r="E189" i="1"/>
  <c r="E188" i="1"/>
  <c r="E187" i="1"/>
  <c r="E31" i="1"/>
  <c r="E30" i="1"/>
  <c r="E29" i="1"/>
  <c r="E28" i="1"/>
  <c r="E27" i="1"/>
  <c r="E26" i="1"/>
  <c r="E25" i="1"/>
  <c r="E24" i="1"/>
  <c r="E23" i="1"/>
  <c r="E121" i="1"/>
  <c r="E120" i="1"/>
  <c r="E119" i="1"/>
  <c r="E118" i="1"/>
  <c r="E19" i="1"/>
  <c r="E265" i="1"/>
  <c r="E264" i="1"/>
  <c r="E263" i="1"/>
  <c r="E262" i="1"/>
  <c r="E261" i="1"/>
  <c r="E260" i="1"/>
  <c r="E259" i="1"/>
  <c r="E258" i="1"/>
  <c r="E257" i="1"/>
  <c r="E256" i="1"/>
  <c r="E151" i="1"/>
  <c r="E150" i="1"/>
  <c r="E149" i="1"/>
  <c r="E148" i="1"/>
  <c r="E147" i="1"/>
  <c r="V147" i="1" s="1"/>
  <c r="E14" i="1"/>
  <c r="E13" i="1"/>
  <c r="E12" i="1"/>
  <c r="E11" i="1"/>
  <c r="E140" i="1"/>
  <c r="E139" i="1"/>
  <c r="E138" i="1"/>
  <c r="E136" i="1"/>
  <c r="E135" i="1"/>
  <c r="E134" i="1"/>
  <c r="E133" i="1"/>
  <c r="E155" i="1"/>
  <c r="E164" i="1"/>
  <c r="E163" i="1"/>
  <c r="E162" i="1"/>
  <c r="E421" i="1"/>
  <c r="E160" i="1"/>
  <c r="E159" i="1"/>
  <c r="E158" i="1"/>
  <c r="E157" i="1"/>
  <c r="E132" i="1"/>
  <c r="U391" i="1"/>
  <c r="U369" i="1"/>
  <c r="E390" i="1"/>
  <c r="E389" i="1"/>
  <c r="E388" i="1"/>
  <c r="E385" i="1"/>
  <c r="E381" i="1"/>
  <c r="E380" i="1"/>
  <c r="E379" i="1"/>
  <c r="E378" i="1"/>
  <c r="E377" i="1"/>
  <c r="E376" i="1"/>
  <c r="E375" i="1"/>
  <c r="E374" i="1"/>
  <c r="E373" i="1"/>
  <c r="E372" i="1"/>
  <c r="E368" i="1"/>
  <c r="E367" i="1"/>
  <c r="E366" i="1"/>
  <c r="E365" i="1"/>
  <c r="E364" i="1"/>
  <c r="E363" i="1"/>
  <c r="E362" i="1"/>
  <c r="U382" i="1"/>
  <c r="T390" i="1"/>
  <c r="R390" i="1"/>
  <c r="Q390" i="1"/>
  <c r="T389" i="1"/>
  <c r="R389" i="1"/>
  <c r="Q389" i="1"/>
  <c r="P389" i="1"/>
  <c r="T381" i="1"/>
  <c r="R381" i="1"/>
  <c r="Q381" i="1"/>
  <c r="T380" i="1"/>
  <c r="R380" i="1"/>
  <c r="Q380" i="1"/>
  <c r="P380" i="1"/>
  <c r="T379" i="1"/>
  <c r="R379" i="1"/>
  <c r="Q379" i="1"/>
  <c r="P379" i="1"/>
  <c r="T378" i="1"/>
  <c r="R378" i="1"/>
  <c r="Q378" i="1"/>
  <c r="P378" i="1"/>
  <c r="T377" i="1"/>
  <c r="R377" i="1"/>
  <c r="Q377" i="1"/>
  <c r="P377" i="1"/>
  <c r="T376" i="1"/>
  <c r="R376" i="1"/>
  <c r="Q376" i="1"/>
  <c r="P376" i="1"/>
  <c r="T375" i="1"/>
  <c r="R375" i="1"/>
  <c r="Q375" i="1"/>
  <c r="P375" i="1"/>
  <c r="T374" i="1"/>
  <c r="R374" i="1"/>
  <c r="Q374" i="1"/>
  <c r="P374" i="1"/>
  <c r="T373" i="1"/>
  <c r="R373" i="1"/>
  <c r="Q373" i="1"/>
  <c r="P373" i="1"/>
  <c r="R372" i="1"/>
  <c r="Q372" i="1"/>
  <c r="P372" i="1"/>
  <c r="T368" i="1"/>
  <c r="R368" i="1"/>
  <c r="Q368" i="1"/>
  <c r="T367" i="1"/>
  <c r="R367" i="1"/>
  <c r="Q367" i="1"/>
  <c r="P367" i="1"/>
  <c r="T366" i="1"/>
  <c r="R366" i="1"/>
  <c r="Q366" i="1"/>
  <c r="P366" i="1"/>
  <c r="T365" i="1"/>
  <c r="R365" i="1"/>
  <c r="Q365" i="1"/>
  <c r="P365" i="1"/>
  <c r="T364" i="1"/>
  <c r="R364" i="1"/>
  <c r="Q364" i="1"/>
  <c r="P364" i="1"/>
  <c r="T363" i="1"/>
  <c r="R363" i="1"/>
  <c r="Q363" i="1"/>
  <c r="P363" i="1"/>
  <c r="R362" i="1"/>
  <c r="Q362" i="1"/>
  <c r="P362" i="1"/>
  <c r="H381" i="1"/>
  <c r="H380" i="1"/>
  <c r="H389" i="1"/>
  <c r="H367" i="1"/>
  <c r="H378" i="1"/>
  <c r="H365" i="1"/>
  <c r="H376" i="1"/>
  <c r="H363" i="1"/>
  <c r="H374" i="1"/>
  <c r="H385" i="1"/>
  <c r="H372" i="1"/>
  <c r="H390" i="1"/>
  <c r="H368" i="1"/>
  <c r="H379" i="1"/>
  <c r="H366" i="1"/>
  <c r="H388" i="1"/>
  <c r="H377" i="1"/>
  <c r="H364" i="1"/>
  <c r="H375" i="1"/>
  <c r="H373" i="1"/>
  <c r="H362" i="1"/>
  <c r="C369" i="1"/>
  <c r="J391" i="1"/>
  <c r="J201" i="1"/>
  <c r="C89" i="1"/>
  <c r="A47" i="1"/>
  <c r="J266" i="1"/>
  <c r="A201" i="1"/>
  <c r="A152" i="1"/>
  <c r="A32" i="1"/>
  <c r="A89" i="1"/>
  <c r="J129" i="1"/>
  <c r="J32" i="1"/>
  <c r="J382" i="1"/>
  <c r="J16" i="1"/>
  <c r="C47" i="1"/>
  <c r="A253" i="1"/>
  <c r="C165" i="1"/>
  <c r="J215" i="1"/>
  <c r="C253" i="1"/>
  <c r="A391" i="1"/>
  <c r="C16" i="1"/>
  <c r="C215" i="1"/>
  <c r="A16" i="1"/>
  <c r="J253" i="1"/>
  <c r="C73" i="1"/>
  <c r="J56" i="1"/>
  <c r="A215" i="1"/>
  <c r="C115" i="1"/>
  <c r="A184" i="1"/>
  <c r="A382" i="1"/>
  <c r="A73" i="1"/>
  <c r="C32" i="1"/>
  <c r="A129" i="1"/>
  <c r="A115" i="1"/>
  <c r="J184" i="1"/>
  <c r="J165" i="1"/>
  <c r="J89" i="1"/>
  <c r="J152" i="1"/>
  <c r="A165" i="1"/>
  <c r="J73" i="1"/>
  <c r="C184" i="1"/>
  <c r="J369" i="1"/>
  <c r="A369" i="1"/>
  <c r="C201" i="1"/>
  <c r="J115" i="1"/>
  <c r="C56" i="1"/>
  <c r="J47" i="1"/>
  <c r="C382" i="1"/>
  <c r="C266" i="1"/>
  <c r="C152" i="1"/>
  <c r="C129" i="1"/>
  <c r="A266" i="1"/>
  <c r="A56" i="1"/>
  <c r="C391" i="1"/>
  <c r="F45" i="5" l="1"/>
  <c r="T89" i="1"/>
  <c r="Q89" i="1"/>
  <c r="R89" i="1"/>
  <c r="Q32" i="1"/>
  <c r="V367" i="1"/>
  <c r="W367" i="1" s="1"/>
  <c r="V260" i="1"/>
  <c r="W260" i="1" s="1"/>
  <c r="V38" i="1"/>
  <c r="W38" i="1" s="1"/>
  <c r="V86" i="1"/>
  <c r="W86" i="1" s="1"/>
  <c r="V163" i="1"/>
  <c r="W163" i="1" s="1"/>
  <c r="V195" i="1"/>
  <c r="W195" i="1" s="1"/>
  <c r="V100" i="1"/>
  <c r="W100" i="1" s="1"/>
  <c r="V214" i="1"/>
  <c r="W214" i="1" s="1"/>
  <c r="V372" i="1"/>
  <c r="W372" i="1" s="1"/>
  <c r="V262" i="1"/>
  <c r="W262" i="1" s="1"/>
  <c r="V55" i="1"/>
  <c r="W55" i="1" s="1"/>
  <c r="V114" i="1"/>
  <c r="W114" i="1" s="1"/>
  <c r="V7" i="1"/>
  <c r="W7" i="1" s="1"/>
  <c r="V390" i="1"/>
  <c r="W390" i="1" s="1"/>
  <c r="V197" i="1"/>
  <c r="W197" i="1" s="1"/>
  <c r="V41" i="1"/>
  <c r="W41" i="1" s="1"/>
  <c r="V205" i="1"/>
  <c r="W205" i="1" s="1"/>
  <c r="V374" i="1"/>
  <c r="W374" i="1" s="1"/>
  <c r="V133" i="1"/>
  <c r="W133" i="1" s="1"/>
  <c r="V148" i="1"/>
  <c r="W148" i="1" s="1"/>
  <c r="V264" i="1"/>
  <c r="W264" i="1" s="1"/>
  <c r="V28" i="1"/>
  <c r="W28" i="1" s="1"/>
  <c r="V198" i="1"/>
  <c r="W198" i="1" s="1"/>
  <c r="V179" i="1"/>
  <c r="W179" i="1" s="1"/>
  <c r="V248" i="1"/>
  <c r="W248" i="1" s="1"/>
  <c r="V42" i="1"/>
  <c r="W42" i="1" s="1"/>
  <c r="V126" i="1"/>
  <c r="W126" i="1" s="1"/>
  <c r="V104" i="1"/>
  <c r="W104" i="1" s="1"/>
  <c r="V77" i="1"/>
  <c r="W77" i="1" s="1"/>
  <c r="V206" i="1"/>
  <c r="W206" i="1" s="1"/>
  <c r="V62" i="1"/>
  <c r="W62" i="1" s="1"/>
  <c r="V10" i="1"/>
  <c r="W10" i="1" s="1"/>
  <c r="V375" i="1"/>
  <c r="W375" i="1" s="1"/>
  <c r="V134" i="1"/>
  <c r="W134" i="1" s="1"/>
  <c r="V149" i="1"/>
  <c r="W149" i="1" s="1"/>
  <c r="V265" i="1"/>
  <c r="W265" i="1" s="1"/>
  <c r="V29" i="1"/>
  <c r="W29" i="1" s="1"/>
  <c r="V199" i="1"/>
  <c r="W199" i="1" s="1"/>
  <c r="V180" i="1"/>
  <c r="W180" i="1" s="1"/>
  <c r="V249" i="1"/>
  <c r="W249" i="1" s="1"/>
  <c r="V43" i="1"/>
  <c r="W43" i="1" s="1"/>
  <c r="V127" i="1"/>
  <c r="W127" i="1" s="1"/>
  <c r="V105" i="1"/>
  <c r="W105" i="1" s="1"/>
  <c r="V78" i="1"/>
  <c r="W78" i="1" s="1"/>
  <c r="V207" i="1"/>
  <c r="W207" i="1" s="1"/>
  <c r="V63" i="1"/>
  <c r="W63" i="1" s="1"/>
  <c r="V518" i="1"/>
  <c r="W518" i="1" s="1"/>
  <c r="V122" i="1"/>
  <c r="W122" i="1" s="1"/>
  <c r="V54" i="1"/>
  <c r="W54" i="1" s="1"/>
  <c r="V101" i="1"/>
  <c r="W101" i="1" s="1"/>
  <c r="V373" i="1"/>
  <c r="W373" i="1" s="1"/>
  <c r="V135" i="1"/>
  <c r="W135" i="1" s="1"/>
  <c r="V106" i="1"/>
  <c r="W106" i="1" s="1"/>
  <c r="V385" i="1"/>
  <c r="W385" i="1" s="1"/>
  <c r="V12" i="1"/>
  <c r="W12" i="1" s="1"/>
  <c r="V53" i="1"/>
  <c r="W53" i="1" s="1"/>
  <c r="V112" i="1"/>
  <c r="W112" i="1" s="1"/>
  <c r="V5" i="1"/>
  <c r="W5" i="1" s="1"/>
  <c r="V368" i="1"/>
  <c r="W368" i="1" s="1"/>
  <c r="V13" i="1"/>
  <c r="W13" i="1" s="1"/>
  <c r="V175" i="1"/>
  <c r="W175" i="1" s="1"/>
  <c r="V123" i="1"/>
  <c r="W123" i="1" s="1"/>
  <c r="V87" i="1"/>
  <c r="W87" i="1" s="1"/>
  <c r="V389" i="1"/>
  <c r="W389" i="1" s="1"/>
  <c r="V14" i="1"/>
  <c r="W14" i="1" s="1"/>
  <c r="V196" i="1"/>
  <c r="W196" i="1" s="1"/>
  <c r="V124" i="1"/>
  <c r="W124" i="1" s="1"/>
  <c r="V60" i="1"/>
  <c r="W60" i="1" s="1"/>
  <c r="V155" i="1"/>
  <c r="W155" i="1" s="1"/>
  <c r="V178" i="1"/>
  <c r="W178" i="1" s="1"/>
  <c r="V125" i="1"/>
  <c r="W125" i="1" s="1"/>
  <c r="V61" i="1"/>
  <c r="W61" i="1" s="1"/>
  <c r="V132" i="1"/>
  <c r="W132" i="1" s="1"/>
  <c r="V181" i="1"/>
  <c r="W181" i="1" s="1"/>
  <c r="V44" i="1"/>
  <c r="W44" i="1" s="1"/>
  <c r="V65" i="1"/>
  <c r="W65" i="1" s="1"/>
  <c r="V68" i="1"/>
  <c r="W68" i="1" s="1"/>
  <c r="V145" i="1"/>
  <c r="W145" i="1" s="1"/>
  <c r="V363" i="1"/>
  <c r="W363" i="1" s="1"/>
  <c r="V378" i="1"/>
  <c r="W378" i="1" s="1"/>
  <c r="V158" i="1"/>
  <c r="W158" i="1" s="1"/>
  <c r="V138" i="1"/>
  <c r="W138" i="1" s="1"/>
  <c r="V256" i="1"/>
  <c r="W256" i="1" s="1"/>
  <c r="V119" i="1"/>
  <c r="W119" i="1" s="1"/>
  <c r="V187" i="1"/>
  <c r="W187" i="1" s="1"/>
  <c r="V169" i="1"/>
  <c r="W169" i="1" s="1"/>
  <c r="V183" i="1"/>
  <c r="W183" i="1" s="1"/>
  <c r="V252" i="1"/>
  <c r="W252" i="1" s="1"/>
  <c r="V46" i="1"/>
  <c r="W46" i="1" s="1"/>
  <c r="V93" i="1"/>
  <c r="W93" i="1" s="1"/>
  <c r="V108" i="1"/>
  <c r="W108" i="1" s="1"/>
  <c r="V82" i="1"/>
  <c r="W82" i="1" s="1"/>
  <c r="V192" i="1"/>
  <c r="W192" i="1" s="1"/>
  <c r="V70" i="1"/>
  <c r="W70" i="1" s="1"/>
  <c r="V146" i="1"/>
  <c r="W146" i="1" s="1"/>
  <c r="V174" i="1"/>
  <c r="W174" i="1" s="1"/>
  <c r="V261" i="1"/>
  <c r="W261" i="1" s="1"/>
  <c r="V26" i="1"/>
  <c r="W26" i="1" s="1"/>
  <c r="V200" i="1"/>
  <c r="W200" i="1" s="1"/>
  <c r="V79" i="1"/>
  <c r="W79" i="1" s="1"/>
  <c r="V151" i="1"/>
  <c r="W151" i="1" s="1"/>
  <c r="V107" i="1"/>
  <c r="W107" i="1" s="1"/>
  <c r="V364" i="1"/>
  <c r="W364" i="1" s="1"/>
  <c r="V159" i="1"/>
  <c r="W159" i="1" s="1"/>
  <c r="V139" i="1"/>
  <c r="W139" i="1" s="1"/>
  <c r="V257" i="1"/>
  <c r="W257" i="1" s="1"/>
  <c r="V120" i="1"/>
  <c r="W120" i="1" s="1"/>
  <c r="V188" i="1"/>
  <c r="W188" i="1" s="1"/>
  <c r="V170" i="1"/>
  <c r="W170" i="1" s="1"/>
  <c r="V50" i="1"/>
  <c r="W50" i="1" s="1"/>
  <c r="V35" i="1"/>
  <c r="W35" i="1" s="1"/>
  <c r="V20" i="1"/>
  <c r="W20" i="1" s="1"/>
  <c r="V95" i="1"/>
  <c r="W95" i="1" s="1"/>
  <c r="V109" i="1"/>
  <c r="W109" i="1" s="1"/>
  <c r="V83" i="1"/>
  <c r="W83" i="1" s="1"/>
  <c r="V210" i="1"/>
  <c r="W210" i="1" s="1"/>
  <c r="V71" i="1"/>
  <c r="W71" i="1" s="1"/>
  <c r="V15" i="1"/>
  <c r="W15" i="1" s="1"/>
  <c r="V24" i="1"/>
  <c r="W24" i="1" s="1"/>
  <c r="V40" i="1"/>
  <c r="W40" i="1" s="1"/>
  <c r="V263" i="1"/>
  <c r="W263" i="1" s="1"/>
  <c r="V30" i="1"/>
  <c r="W30" i="1" s="1"/>
  <c r="V208" i="1"/>
  <c r="W208" i="1" s="1"/>
  <c r="V362" i="1"/>
  <c r="W362" i="1" s="1"/>
  <c r="V31" i="1"/>
  <c r="W31" i="1" s="1"/>
  <c r="V80" i="1"/>
  <c r="W80" i="1" s="1"/>
  <c r="V160" i="1"/>
  <c r="W160" i="1" s="1"/>
  <c r="V21" i="1"/>
  <c r="W21" i="1" s="1"/>
  <c r="V162" i="1"/>
  <c r="W162" i="1" s="1"/>
  <c r="V194" i="1"/>
  <c r="W194" i="1" s="1"/>
  <c r="V98" i="1"/>
  <c r="W98" i="1" s="1"/>
  <c r="V213" i="1"/>
  <c r="W213" i="1" s="1"/>
  <c r="V388" i="1"/>
  <c r="W388" i="1" s="1"/>
  <c r="V25" i="1"/>
  <c r="W25" i="1" s="1"/>
  <c r="V39" i="1"/>
  <c r="W39" i="1" s="1"/>
  <c r="V113" i="1"/>
  <c r="W113" i="1" s="1"/>
  <c r="V6" i="1"/>
  <c r="W6" i="1" s="1"/>
  <c r="V164" i="1"/>
  <c r="W164" i="1" s="1"/>
  <c r="V176" i="1"/>
  <c r="W176" i="1" s="1"/>
  <c r="V204" i="1"/>
  <c r="W204" i="1" s="1"/>
  <c r="V27" i="1"/>
  <c r="W27" i="1" s="1"/>
  <c r="V247" i="1"/>
  <c r="W247" i="1" s="1"/>
  <c r="V103" i="1"/>
  <c r="W103" i="1" s="1"/>
  <c r="V76" i="1"/>
  <c r="W76" i="1" s="1"/>
  <c r="V8" i="1"/>
  <c r="W8" i="1" s="1"/>
  <c r="V376" i="1"/>
  <c r="W376" i="1" s="1"/>
  <c r="V150" i="1"/>
  <c r="W150" i="1" s="1"/>
  <c r="V19" i="1"/>
  <c r="W19" i="1" s="1"/>
  <c r="V250" i="1"/>
  <c r="W250" i="1" s="1"/>
  <c r="V128" i="1"/>
  <c r="W128" i="1" s="1"/>
  <c r="V519" i="1"/>
  <c r="W519" i="1" s="1"/>
  <c r="V377" i="1"/>
  <c r="W377" i="1" s="1"/>
  <c r="V157" i="1"/>
  <c r="W157" i="1" s="1"/>
  <c r="V136" i="1"/>
  <c r="W136" i="1" s="1"/>
  <c r="V118" i="1"/>
  <c r="W118" i="1" s="1"/>
  <c r="V168" i="1"/>
  <c r="W168" i="1" s="1"/>
  <c r="V182" i="1"/>
  <c r="W182" i="1" s="1"/>
  <c r="V251" i="1"/>
  <c r="W251" i="1" s="1"/>
  <c r="V45" i="1"/>
  <c r="W45" i="1" s="1"/>
  <c r="V92" i="1"/>
  <c r="W92" i="1" s="1"/>
  <c r="V191" i="1"/>
  <c r="W191" i="1" s="1"/>
  <c r="V379" i="1"/>
  <c r="W379" i="1" s="1"/>
  <c r="V365" i="1"/>
  <c r="W365" i="1" s="1"/>
  <c r="V380" i="1"/>
  <c r="W380" i="1" s="1"/>
  <c r="V140" i="1"/>
  <c r="W140" i="1" s="1"/>
  <c r="V258" i="1"/>
  <c r="W258" i="1" s="1"/>
  <c r="V121" i="1"/>
  <c r="W121" i="1" s="1"/>
  <c r="V189" i="1"/>
  <c r="W189" i="1" s="1"/>
  <c r="V171" i="1"/>
  <c r="W171" i="1" s="1"/>
  <c r="V51" i="1"/>
  <c r="W51" i="1" s="1"/>
  <c r="V36" i="1"/>
  <c r="W36" i="1" s="1"/>
  <c r="V96" i="1"/>
  <c r="W96" i="1" s="1"/>
  <c r="V110" i="1"/>
  <c r="W110" i="1" s="1"/>
  <c r="V84" i="1"/>
  <c r="W84" i="1" s="1"/>
  <c r="V211" i="1"/>
  <c r="W211" i="1" s="1"/>
  <c r="V72" i="1"/>
  <c r="W72" i="1" s="1"/>
  <c r="V156" i="1"/>
  <c r="W156" i="1" s="1"/>
  <c r="V366" i="1"/>
  <c r="W366" i="1" s="1"/>
  <c r="V381" i="1"/>
  <c r="W381" i="1" s="1"/>
  <c r="V421" i="1"/>
  <c r="W421" i="1" s="1"/>
  <c r="V11" i="1"/>
  <c r="W11" i="1" s="1"/>
  <c r="V259" i="1"/>
  <c r="W259" i="1" s="1"/>
  <c r="V23" i="1"/>
  <c r="W23" i="1" s="1"/>
  <c r="V193" i="1"/>
  <c r="W193" i="1" s="1"/>
  <c r="V172" i="1"/>
  <c r="W172" i="1" s="1"/>
  <c r="V52" i="1"/>
  <c r="W52" i="1" s="1"/>
  <c r="V37" i="1"/>
  <c r="W37" i="1" s="1"/>
  <c r="V22" i="1"/>
  <c r="W22" i="1" s="1"/>
  <c r="V97" i="1"/>
  <c r="W97" i="1" s="1"/>
  <c r="V111" i="1"/>
  <c r="W111" i="1" s="1"/>
  <c r="V85" i="1"/>
  <c r="W85" i="1" s="1"/>
  <c r="V212" i="1"/>
  <c r="W212" i="1" s="1"/>
  <c r="W4" i="1"/>
  <c r="V137" i="1"/>
  <c r="W137" i="1" s="1"/>
  <c r="E19" i="5"/>
  <c r="E18" i="5"/>
  <c r="D8" i="5"/>
  <c r="D14" i="5"/>
  <c r="D22" i="5"/>
  <c r="D10" i="5"/>
  <c r="D9" i="5"/>
  <c r="D7" i="5"/>
  <c r="D17" i="5"/>
  <c r="D12" i="5"/>
  <c r="D11" i="5"/>
  <c r="D6" i="5"/>
  <c r="D16" i="5"/>
  <c r="D15" i="5"/>
  <c r="D13" i="5"/>
  <c r="D21" i="5"/>
  <c r="D5" i="5"/>
  <c r="C8" i="5"/>
  <c r="C6" i="5"/>
  <c r="C17" i="5"/>
  <c r="C22" i="5"/>
  <c r="C9" i="5"/>
  <c r="C7" i="5"/>
  <c r="C14" i="5"/>
  <c r="C13" i="5"/>
  <c r="C12" i="5"/>
  <c r="C11" i="5"/>
  <c r="C10" i="5"/>
  <c r="C21" i="5"/>
  <c r="C16" i="5"/>
  <c r="C15" i="5"/>
  <c r="C5" i="5"/>
  <c r="Q165" i="1"/>
  <c r="S137" i="1"/>
  <c r="S136" i="1"/>
  <c r="T56" i="1"/>
  <c r="T16" i="1"/>
  <c r="T47" i="1"/>
  <c r="T115" i="1"/>
  <c r="T184" i="1"/>
  <c r="T253" i="1"/>
  <c r="T215" i="1"/>
  <c r="T32" i="1"/>
  <c r="R16" i="1"/>
  <c r="R152" i="1"/>
  <c r="R115" i="1"/>
  <c r="R56" i="1"/>
  <c r="R201" i="1"/>
  <c r="R266" i="1"/>
  <c r="S138" i="1"/>
  <c r="R184" i="1"/>
  <c r="S149" i="1"/>
  <c r="S204" i="1"/>
  <c r="S212" i="1"/>
  <c r="S76" i="1"/>
  <c r="S108" i="1"/>
  <c r="S111" i="1"/>
  <c r="S114" i="1"/>
  <c r="S36" i="1"/>
  <c r="S39" i="1"/>
  <c r="S42" i="1"/>
  <c r="S45" i="1"/>
  <c r="S251" i="1"/>
  <c r="S51" i="1"/>
  <c r="S183" i="1"/>
  <c r="S198" i="1"/>
  <c r="S257" i="1"/>
  <c r="S260" i="1"/>
  <c r="S263" i="1"/>
  <c r="S155" i="1"/>
  <c r="S158" i="1"/>
  <c r="S15" i="1"/>
  <c r="S134" i="1"/>
  <c r="T152" i="1"/>
  <c r="R47" i="1"/>
  <c r="R215" i="1"/>
  <c r="T201" i="1"/>
  <c r="R253" i="1"/>
  <c r="R32" i="1"/>
  <c r="Q16" i="1"/>
  <c r="Q115" i="1"/>
  <c r="S113" i="1"/>
  <c r="S35" i="1"/>
  <c r="S38" i="1"/>
  <c r="S41" i="1"/>
  <c r="S44" i="1"/>
  <c r="S247" i="1"/>
  <c r="S250" i="1"/>
  <c r="S50" i="1"/>
  <c r="S53" i="1"/>
  <c r="S168" i="1"/>
  <c r="S179" i="1"/>
  <c r="S182" i="1"/>
  <c r="Q266" i="1"/>
  <c r="S262" i="1"/>
  <c r="S157" i="1"/>
  <c r="Q56" i="1"/>
  <c r="Q215" i="1"/>
  <c r="R165" i="1"/>
  <c r="Q253" i="1"/>
  <c r="Q184" i="1"/>
  <c r="Q47" i="1"/>
  <c r="Q201" i="1"/>
  <c r="T266" i="1"/>
  <c r="T165" i="1"/>
  <c r="S112" i="1"/>
  <c r="S40" i="1"/>
  <c r="S43" i="1"/>
  <c r="S46" i="1"/>
  <c r="S249" i="1"/>
  <c r="S252" i="1"/>
  <c r="S52" i="1"/>
  <c r="S55" i="1"/>
  <c r="S170" i="1"/>
  <c r="S181" i="1"/>
  <c r="S187" i="1"/>
  <c r="S196" i="1"/>
  <c r="S199" i="1"/>
  <c r="S258" i="1"/>
  <c r="S261" i="1"/>
  <c r="S264" i="1"/>
  <c r="S159" i="1"/>
  <c r="S164" i="1"/>
  <c r="S368" i="1"/>
  <c r="S6" i="1"/>
  <c r="S13" i="1"/>
  <c r="S132" i="1"/>
  <c r="S135" i="1"/>
  <c r="S150" i="1"/>
  <c r="S213" i="1"/>
  <c r="S77" i="1"/>
  <c r="S84" i="1"/>
  <c r="S106" i="1"/>
  <c r="S109" i="1"/>
  <c r="S256" i="1"/>
  <c r="S5" i="1"/>
  <c r="S4" i="1"/>
  <c r="S14" i="1"/>
  <c r="S133" i="1"/>
  <c r="S151" i="1"/>
  <c r="S214" i="1"/>
  <c r="S78" i="1"/>
  <c r="S92" i="1"/>
  <c r="S110" i="1"/>
  <c r="S248" i="1"/>
  <c r="S37" i="1"/>
  <c r="S265" i="1"/>
  <c r="S200" i="1"/>
  <c r="S156" i="1"/>
  <c r="S12" i="1"/>
  <c r="S72" i="1"/>
  <c r="S73" i="1" s="1"/>
  <c r="S54" i="1"/>
  <c r="S169" i="1"/>
  <c r="S180" i="1"/>
  <c r="S259" i="1"/>
  <c r="S374" i="1"/>
  <c r="S377" i="1"/>
  <c r="S364" i="1"/>
  <c r="S367" i="1"/>
  <c r="S362" i="1"/>
  <c r="S381" i="1"/>
  <c r="T369" i="1"/>
  <c r="S366" i="1"/>
  <c r="Q382" i="1"/>
  <c r="T391" i="1"/>
  <c r="Q391" i="1"/>
  <c r="S380" i="1"/>
  <c r="R382" i="1"/>
  <c r="T382" i="1"/>
  <c r="R391" i="1"/>
  <c r="R369" i="1"/>
  <c r="S375" i="1"/>
  <c r="S378" i="1"/>
  <c r="S365" i="1"/>
  <c r="S389" i="1"/>
  <c r="Q369" i="1"/>
  <c r="S390" i="1"/>
  <c r="S372" i="1"/>
  <c r="S379" i="1"/>
  <c r="S373" i="1"/>
  <c r="S376" i="1"/>
  <c r="S363" i="1"/>
  <c r="W73" i="1" l="1"/>
  <c r="S89" i="1"/>
  <c r="W89" i="1"/>
  <c r="E10" i="5" s="1"/>
  <c r="H10" i="5" s="1"/>
  <c r="W129" i="1"/>
  <c r="E12" i="5" s="1"/>
  <c r="H12" i="5" s="1"/>
  <c r="W56" i="1"/>
  <c r="E8" i="5" s="1"/>
  <c r="H8" i="5" s="1"/>
  <c r="W369" i="1"/>
  <c r="W115" i="1"/>
  <c r="E11" i="5" s="1"/>
  <c r="H11" i="5" s="1"/>
  <c r="W382" i="1"/>
  <c r="W47" i="1"/>
  <c r="E7" i="5" s="1"/>
  <c r="H7" i="5" s="1"/>
  <c r="W16" i="1"/>
  <c r="W184" i="1"/>
  <c r="E15" i="5" s="1"/>
  <c r="H15" i="5" s="1"/>
  <c r="W253" i="1"/>
  <c r="E21" i="5" s="1"/>
  <c r="H21" i="5" s="1"/>
  <c r="W215" i="1"/>
  <c r="E17" i="5" s="1"/>
  <c r="H17" i="5" s="1"/>
  <c r="W201" i="1"/>
  <c r="E16" i="5" s="1"/>
  <c r="H16" i="5" s="1"/>
  <c r="W391" i="1"/>
  <c r="W32" i="1"/>
  <c r="E6" i="5" s="1"/>
  <c r="H6" i="5" s="1"/>
  <c r="W165" i="1"/>
  <c r="E14" i="5" s="1"/>
  <c r="H14" i="5" s="1"/>
  <c r="W266" i="1"/>
  <c r="E22" i="5" s="1"/>
  <c r="H22" i="5" s="1"/>
  <c r="S47" i="1"/>
  <c r="S253" i="1"/>
  <c r="S215" i="1"/>
  <c r="S56" i="1"/>
  <c r="S165" i="1"/>
  <c r="S115" i="1"/>
  <c r="S16" i="1"/>
  <c r="S201" i="1"/>
  <c r="S184" i="1"/>
  <c r="S32" i="1"/>
  <c r="S266" i="1"/>
  <c r="S369" i="1"/>
  <c r="S382" i="1"/>
  <c r="S391" i="1"/>
  <c r="U359" i="1" l="1"/>
  <c r="T358" i="1"/>
  <c r="R358" i="1"/>
  <c r="Q358" i="1"/>
  <c r="T357" i="1"/>
  <c r="R357" i="1"/>
  <c r="Q357" i="1"/>
  <c r="T356" i="1"/>
  <c r="R356" i="1"/>
  <c r="Q356" i="1"/>
  <c r="T355" i="1"/>
  <c r="R355" i="1"/>
  <c r="Q355" i="1"/>
  <c r="T354" i="1"/>
  <c r="R354" i="1"/>
  <c r="Q354" i="1"/>
  <c r="T353" i="1"/>
  <c r="R353" i="1"/>
  <c r="Q353" i="1"/>
  <c r="P357" i="1"/>
  <c r="P356" i="1"/>
  <c r="P355" i="1"/>
  <c r="E358" i="1"/>
  <c r="U344" i="1"/>
  <c r="T300" i="1"/>
  <c r="R300" i="1"/>
  <c r="Q300" i="1"/>
  <c r="T299" i="1"/>
  <c r="R299" i="1"/>
  <c r="Q299" i="1"/>
  <c r="U302" i="1"/>
  <c r="E291" i="1"/>
  <c r="U280" i="1"/>
  <c r="T278" i="1"/>
  <c r="R278" i="1"/>
  <c r="Q278" i="1"/>
  <c r="T277" i="1"/>
  <c r="R277" i="1"/>
  <c r="Q277" i="1"/>
  <c r="T276" i="1"/>
  <c r="R276" i="1"/>
  <c r="Q276" i="1"/>
  <c r="T275" i="1"/>
  <c r="R275" i="1"/>
  <c r="Q275" i="1"/>
  <c r="U329" i="1"/>
  <c r="T324" i="1"/>
  <c r="R324" i="1"/>
  <c r="Q324" i="1"/>
  <c r="T323" i="1"/>
  <c r="R323" i="1"/>
  <c r="Q323" i="1"/>
  <c r="T322" i="1"/>
  <c r="R322" i="1"/>
  <c r="Q322" i="1"/>
  <c r="T320" i="1"/>
  <c r="R320" i="1"/>
  <c r="Q320" i="1"/>
  <c r="T319" i="1"/>
  <c r="R319" i="1"/>
  <c r="Q319" i="1"/>
  <c r="T318" i="1"/>
  <c r="R318" i="1"/>
  <c r="Q318" i="1"/>
  <c r="T317" i="1"/>
  <c r="R317" i="1"/>
  <c r="Q317" i="1"/>
  <c r="P320" i="1"/>
  <c r="P318" i="1"/>
  <c r="P317" i="1"/>
  <c r="U313" i="1"/>
  <c r="U292" i="1"/>
  <c r="P277" i="1"/>
  <c r="P276" i="1"/>
  <c r="P275" i="1"/>
  <c r="P274" i="1"/>
  <c r="E277" i="1"/>
  <c r="P300" i="1"/>
  <c r="P299" i="1"/>
  <c r="P298" i="1"/>
  <c r="P297" i="1"/>
  <c r="E299" i="1"/>
  <c r="P354" i="1"/>
  <c r="P353" i="1"/>
  <c r="T352" i="1"/>
  <c r="R352" i="1"/>
  <c r="Q352" i="1"/>
  <c r="P352" i="1"/>
  <c r="T351" i="1"/>
  <c r="R351" i="1"/>
  <c r="Q351" i="1"/>
  <c r="P351" i="1"/>
  <c r="T350" i="1"/>
  <c r="R350" i="1"/>
  <c r="Q350" i="1"/>
  <c r="P350" i="1"/>
  <c r="T349" i="1"/>
  <c r="R349" i="1"/>
  <c r="Q349" i="1"/>
  <c r="P349" i="1"/>
  <c r="T348" i="1"/>
  <c r="R348" i="1"/>
  <c r="Q348" i="1"/>
  <c r="P348" i="1"/>
  <c r="R347" i="1"/>
  <c r="Q347" i="1"/>
  <c r="P347" i="1"/>
  <c r="T343" i="1"/>
  <c r="R343" i="1"/>
  <c r="Q343" i="1"/>
  <c r="T342" i="1"/>
  <c r="R342" i="1"/>
  <c r="Q342" i="1"/>
  <c r="P342" i="1"/>
  <c r="T341" i="1"/>
  <c r="R341" i="1"/>
  <c r="Q341" i="1"/>
  <c r="P341" i="1"/>
  <c r="T340" i="1"/>
  <c r="R340" i="1"/>
  <c r="Q340" i="1"/>
  <c r="P340" i="1"/>
  <c r="R332" i="1"/>
  <c r="Q332" i="1"/>
  <c r="P332" i="1"/>
  <c r="T301" i="1"/>
  <c r="R301" i="1"/>
  <c r="Q301" i="1"/>
  <c r="T298" i="1"/>
  <c r="R298" i="1"/>
  <c r="Q298" i="1"/>
  <c r="T297" i="1"/>
  <c r="R297" i="1"/>
  <c r="Q297" i="1"/>
  <c r="T296" i="1"/>
  <c r="R296" i="1"/>
  <c r="Q296" i="1"/>
  <c r="P296" i="1"/>
  <c r="R295" i="1"/>
  <c r="Q295" i="1"/>
  <c r="P295" i="1"/>
  <c r="T291" i="1"/>
  <c r="R291" i="1"/>
  <c r="Q291" i="1"/>
  <c r="T290" i="1"/>
  <c r="R290" i="1"/>
  <c r="Q290" i="1"/>
  <c r="T284" i="1"/>
  <c r="R284" i="1"/>
  <c r="Q284" i="1"/>
  <c r="R283" i="1"/>
  <c r="Q283" i="1"/>
  <c r="P283" i="1"/>
  <c r="T279" i="1"/>
  <c r="R279" i="1"/>
  <c r="Q279" i="1"/>
  <c r="P278" i="1"/>
  <c r="T274" i="1"/>
  <c r="R274" i="1"/>
  <c r="Q274" i="1"/>
  <c r="T273" i="1"/>
  <c r="R273" i="1"/>
  <c r="Q273" i="1"/>
  <c r="P273" i="1"/>
  <c r="T272" i="1"/>
  <c r="R272" i="1"/>
  <c r="Q272" i="1"/>
  <c r="P272" i="1"/>
  <c r="T271" i="1"/>
  <c r="R271" i="1"/>
  <c r="Q271" i="1"/>
  <c r="P271" i="1"/>
  <c r="T270" i="1"/>
  <c r="R270" i="1"/>
  <c r="Q270" i="1"/>
  <c r="P270" i="1"/>
  <c r="R269" i="1"/>
  <c r="Q269" i="1"/>
  <c r="P269" i="1"/>
  <c r="T312" i="1"/>
  <c r="R312" i="1"/>
  <c r="Q312" i="1"/>
  <c r="T311" i="1"/>
  <c r="R311" i="1"/>
  <c r="Q311" i="1"/>
  <c r="P311" i="1"/>
  <c r="T310" i="1"/>
  <c r="R310" i="1"/>
  <c r="Q310" i="1"/>
  <c r="P310" i="1"/>
  <c r="T309" i="1"/>
  <c r="R309" i="1"/>
  <c r="Q309" i="1"/>
  <c r="P309" i="1"/>
  <c r="T308" i="1"/>
  <c r="R308" i="1"/>
  <c r="Q308" i="1"/>
  <c r="P308" i="1"/>
  <c r="T307" i="1"/>
  <c r="R307" i="1"/>
  <c r="Q307" i="1"/>
  <c r="P307" i="1"/>
  <c r="T306" i="1"/>
  <c r="R306" i="1"/>
  <c r="Q306" i="1"/>
  <c r="P306" i="1"/>
  <c r="R305" i="1"/>
  <c r="Q305" i="1"/>
  <c r="P305" i="1"/>
  <c r="T328" i="1"/>
  <c r="R328" i="1"/>
  <c r="Q328" i="1"/>
  <c r="T327" i="1"/>
  <c r="R327" i="1"/>
  <c r="Q327" i="1"/>
  <c r="P327" i="1"/>
  <c r="T326" i="1"/>
  <c r="R326" i="1"/>
  <c r="Q326" i="1"/>
  <c r="P326" i="1"/>
  <c r="T325" i="1"/>
  <c r="R325" i="1"/>
  <c r="Q325" i="1"/>
  <c r="P325" i="1"/>
  <c r="P324" i="1"/>
  <c r="P323" i="1"/>
  <c r="P322" i="1"/>
  <c r="T321" i="1"/>
  <c r="R321" i="1"/>
  <c r="Q321" i="1"/>
  <c r="P321" i="1"/>
  <c r="P319" i="1"/>
  <c r="R316" i="1"/>
  <c r="Q316" i="1"/>
  <c r="P316" i="1"/>
  <c r="E357" i="1"/>
  <c r="E356" i="1"/>
  <c r="E355" i="1"/>
  <c r="E354" i="1"/>
  <c r="E353" i="1"/>
  <c r="E352" i="1"/>
  <c r="E351" i="1"/>
  <c r="E350" i="1"/>
  <c r="E349" i="1"/>
  <c r="E348" i="1"/>
  <c r="E347" i="1"/>
  <c r="E343" i="1"/>
  <c r="E342" i="1"/>
  <c r="E341" i="1"/>
  <c r="E340" i="1"/>
  <c r="E339" i="1"/>
  <c r="E420" i="1"/>
  <c r="E419" i="1"/>
  <c r="E418" i="1"/>
  <c r="E332" i="1"/>
  <c r="E301" i="1"/>
  <c r="E300" i="1"/>
  <c r="E298" i="1"/>
  <c r="E297" i="1"/>
  <c r="E296" i="1"/>
  <c r="E295" i="1"/>
  <c r="W147" i="1"/>
  <c r="E290" i="1"/>
  <c r="E289" i="1"/>
  <c r="E288" i="1"/>
  <c r="E284" i="1"/>
  <c r="E283" i="1"/>
  <c r="E279" i="1"/>
  <c r="E278" i="1"/>
  <c r="E276" i="1"/>
  <c r="E275" i="1"/>
  <c r="E274" i="1"/>
  <c r="E273" i="1"/>
  <c r="E272" i="1"/>
  <c r="E271" i="1"/>
  <c r="E270" i="1"/>
  <c r="E269" i="1"/>
  <c r="E312" i="1"/>
  <c r="E311" i="1"/>
  <c r="E310" i="1"/>
  <c r="E309" i="1"/>
  <c r="E308" i="1"/>
  <c r="E307" i="1"/>
  <c r="E306" i="1"/>
  <c r="E305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C302" i="1"/>
  <c r="A302" i="1"/>
  <c r="J313" i="1"/>
  <c r="J359" i="1"/>
  <c r="J344" i="1"/>
  <c r="J280" i="1"/>
  <c r="C313" i="1"/>
  <c r="J329" i="1"/>
  <c r="A329" i="1"/>
  <c r="A359" i="1"/>
  <c r="J292" i="1"/>
  <c r="C329" i="1"/>
  <c r="C292" i="1"/>
  <c r="A292" i="1"/>
  <c r="C359" i="1"/>
  <c r="C280" i="1"/>
  <c r="J302" i="1"/>
  <c r="C344" i="1"/>
  <c r="A280" i="1"/>
  <c r="A344" i="1"/>
  <c r="A313" i="1"/>
  <c r="V298" i="1" l="1"/>
  <c r="W298" i="1" s="1"/>
  <c r="V321" i="1"/>
  <c r="W321" i="1" s="1"/>
  <c r="V348" i="1"/>
  <c r="W348" i="1" s="1"/>
  <c r="V279" i="1"/>
  <c r="W279" i="1" s="1"/>
  <c r="V323" i="1"/>
  <c r="W323" i="1" s="1"/>
  <c r="V350" i="1"/>
  <c r="W350" i="1" s="1"/>
  <c r="V312" i="1"/>
  <c r="W312" i="1" s="1"/>
  <c r="V288" i="1"/>
  <c r="W288" i="1" s="1"/>
  <c r="V419" i="1"/>
  <c r="W419" i="1" s="1"/>
  <c r="V352" i="1"/>
  <c r="W352" i="1" s="1"/>
  <c r="V301" i="1"/>
  <c r="W301" i="1" s="1"/>
  <c r="V332" i="1"/>
  <c r="W332" i="1" s="1"/>
  <c r="V324" i="1"/>
  <c r="W324" i="1" s="1"/>
  <c r="V289" i="1"/>
  <c r="W289" i="1" s="1"/>
  <c r="V277" i="1"/>
  <c r="W277" i="1" s="1"/>
  <c r="V320" i="1"/>
  <c r="W320" i="1" s="1"/>
  <c r="V347" i="1"/>
  <c r="W347" i="1" s="1"/>
  <c r="V309" i="1"/>
  <c r="W309" i="1" s="1"/>
  <c r="V299" i="1"/>
  <c r="W299" i="1" s="1"/>
  <c r="V322" i="1"/>
  <c r="W322" i="1" s="1"/>
  <c r="V349" i="1"/>
  <c r="W349" i="1" s="1"/>
  <c r="V291" i="1"/>
  <c r="W291" i="1" s="1"/>
  <c r="V284" i="1"/>
  <c r="W284" i="1" s="1"/>
  <c r="V269" i="1"/>
  <c r="W269" i="1" s="1"/>
  <c r="V270" i="1"/>
  <c r="W270" i="1" s="1"/>
  <c r="V353" i="1"/>
  <c r="W353" i="1" s="1"/>
  <c r="V290" i="1"/>
  <c r="W290" i="1" s="1"/>
  <c r="V354" i="1"/>
  <c r="W354" i="1" s="1"/>
  <c r="V316" i="1"/>
  <c r="W316" i="1" s="1"/>
  <c r="V305" i="1"/>
  <c r="W305" i="1" s="1"/>
  <c r="V273" i="1"/>
  <c r="W273" i="1" s="1"/>
  <c r="V295" i="1"/>
  <c r="W295" i="1" s="1"/>
  <c r="V341" i="1"/>
  <c r="W341" i="1" s="1"/>
  <c r="V356" i="1"/>
  <c r="W356" i="1" s="1"/>
  <c r="V276" i="1"/>
  <c r="W276" i="1" s="1"/>
  <c r="V358" i="1"/>
  <c r="W358" i="1" s="1"/>
  <c r="V278" i="1"/>
  <c r="W278" i="1" s="1"/>
  <c r="V310" i="1"/>
  <c r="W310" i="1" s="1"/>
  <c r="V283" i="1"/>
  <c r="W283" i="1" s="1"/>
  <c r="V418" i="1"/>
  <c r="W418" i="1" s="1"/>
  <c r="V325" i="1"/>
  <c r="W325" i="1" s="1"/>
  <c r="V420" i="1"/>
  <c r="W420" i="1" s="1"/>
  <c r="V327" i="1"/>
  <c r="W327" i="1" s="1"/>
  <c r="V339" i="1"/>
  <c r="W339" i="1" s="1"/>
  <c r="V272" i="1"/>
  <c r="W272" i="1" s="1"/>
  <c r="V355" i="1"/>
  <c r="W355" i="1" s="1"/>
  <c r="V318" i="1"/>
  <c r="W318" i="1" s="1"/>
  <c r="V274" i="1"/>
  <c r="W274" i="1" s="1"/>
  <c r="V342" i="1"/>
  <c r="W342" i="1" s="1"/>
  <c r="V357" i="1"/>
  <c r="W357" i="1" s="1"/>
  <c r="V308" i="1"/>
  <c r="W308" i="1" s="1"/>
  <c r="V300" i="1"/>
  <c r="W300" i="1" s="1"/>
  <c r="V311" i="1"/>
  <c r="W311" i="1" s="1"/>
  <c r="V351" i="1"/>
  <c r="W351" i="1" s="1"/>
  <c r="V326" i="1"/>
  <c r="W326" i="1" s="1"/>
  <c r="V271" i="1"/>
  <c r="W271" i="1" s="1"/>
  <c r="V328" i="1"/>
  <c r="W328" i="1" s="1"/>
  <c r="V340" i="1"/>
  <c r="W340" i="1" s="1"/>
  <c r="V317" i="1"/>
  <c r="W317" i="1" s="1"/>
  <c r="V306" i="1"/>
  <c r="W306" i="1" s="1"/>
  <c r="V296" i="1"/>
  <c r="W296" i="1" s="1"/>
  <c r="V319" i="1"/>
  <c r="W319" i="1" s="1"/>
  <c r="V307" i="1"/>
  <c r="W307" i="1" s="1"/>
  <c r="V275" i="1"/>
  <c r="W275" i="1" s="1"/>
  <c r="V297" i="1"/>
  <c r="W297" i="1" s="1"/>
  <c r="V343" i="1"/>
  <c r="W343" i="1" s="1"/>
  <c r="E32" i="5"/>
  <c r="H32" i="5" s="1"/>
  <c r="E30" i="5"/>
  <c r="H30" i="5" s="1"/>
  <c r="E31" i="5"/>
  <c r="H31" i="5" s="1"/>
  <c r="D32" i="5"/>
  <c r="D30" i="5"/>
  <c r="D23" i="5"/>
  <c r="D31" i="5"/>
  <c r="D28" i="5"/>
  <c r="D24" i="5"/>
  <c r="D27" i="5"/>
  <c r="D29" i="5"/>
  <c r="D25" i="5"/>
  <c r="D26" i="5"/>
  <c r="C31" i="5"/>
  <c r="C30" i="5"/>
  <c r="C25" i="5"/>
  <c r="C24" i="5"/>
  <c r="C32" i="5"/>
  <c r="C29" i="5"/>
  <c r="C26" i="5"/>
  <c r="C23" i="5"/>
  <c r="C27" i="5"/>
  <c r="C28" i="5"/>
  <c r="S349" i="1"/>
  <c r="S352" i="1"/>
  <c r="S319" i="1"/>
  <c r="S320" i="1"/>
  <c r="S356" i="1"/>
  <c r="S341" i="1"/>
  <c r="S301" i="1"/>
  <c r="S322" i="1"/>
  <c r="R344" i="1"/>
  <c r="T344" i="1"/>
  <c r="S325" i="1"/>
  <c r="S328" i="1"/>
  <c r="Q359" i="1"/>
  <c r="S354" i="1"/>
  <c r="S358" i="1"/>
  <c r="R359" i="1"/>
  <c r="T359" i="1"/>
  <c r="S323" i="1"/>
  <c r="T280" i="1"/>
  <c r="R329" i="1"/>
  <c r="S355" i="1"/>
  <c r="T313" i="1"/>
  <c r="R313" i="1"/>
  <c r="S317" i="1"/>
  <c r="Q313" i="1"/>
  <c r="R302" i="1"/>
  <c r="Q344" i="1"/>
  <c r="S277" i="1"/>
  <c r="S300" i="1"/>
  <c r="S353" i="1"/>
  <c r="S357" i="1"/>
  <c r="Q329" i="1"/>
  <c r="Q280" i="1"/>
  <c r="T329" i="1"/>
  <c r="Q302" i="1"/>
  <c r="T302" i="1"/>
  <c r="S307" i="1"/>
  <c r="S310" i="1"/>
  <c r="S272" i="1"/>
  <c r="S279" i="1"/>
  <c r="S295" i="1"/>
  <c r="S318" i="1"/>
  <c r="S278" i="1"/>
  <c r="R280" i="1"/>
  <c r="S275" i="1"/>
  <c r="S299" i="1"/>
  <c r="S283" i="1"/>
  <c r="S276" i="1"/>
  <c r="S324" i="1"/>
  <c r="S342" i="1"/>
  <c r="S351" i="1"/>
  <c r="S350" i="1"/>
  <c r="S347" i="1"/>
  <c r="S343" i="1"/>
  <c r="S296" i="1"/>
  <c r="T292" i="1"/>
  <c r="R292" i="1"/>
  <c r="S291" i="1"/>
  <c r="S298" i="1"/>
  <c r="S312" i="1"/>
  <c r="S326" i="1"/>
  <c r="S308" i="1"/>
  <c r="S311" i="1"/>
  <c r="S316" i="1"/>
  <c r="S321" i="1"/>
  <c r="S327" i="1"/>
  <c r="S306" i="1"/>
  <c r="S309" i="1"/>
  <c r="S297" i="1"/>
  <c r="S284" i="1"/>
  <c r="S290" i="1"/>
  <c r="S305" i="1"/>
  <c r="S270" i="1"/>
  <c r="S273" i="1"/>
  <c r="S332" i="1"/>
  <c r="S269" i="1"/>
  <c r="S348" i="1"/>
  <c r="S271" i="1"/>
  <c r="S274" i="1"/>
  <c r="S340" i="1"/>
  <c r="W344" i="1" l="1"/>
  <c r="E28" i="5" s="1"/>
  <c r="H28" i="5" s="1"/>
  <c r="W280" i="1"/>
  <c r="E23" i="5" s="1"/>
  <c r="H23" i="5" s="1"/>
  <c r="W313" i="1"/>
  <c r="E26" i="5" s="1"/>
  <c r="H26" i="5" s="1"/>
  <c r="W359" i="1"/>
  <c r="E29" i="5" s="1"/>
  <c r="H29" i="5" s="1"/>
  <c r="W426" i="1"/>
  <c r="E34" i="5" s="1"/>
  <c r="W302" i="1"/>
  <c r="E25" i="5" s="1"/>
  <c r="H25" i="5" s="1"/>
  <c r="W329" i="1"/>
  <c r="E27" i="5" s="1"/>
  <c r="H27" i="5" s="1"/>
  <c r="W292" i="1"/>
  <c r="E24" i="5" s="1"/>
  <c r="H24" i="5" s="1"/>
  <c r="S313" i="1"/>
  <c r="S359" i="1"/>
  <c r="S344" i="1"/>
  <c r="S280" i="1"/>
  <c r="S329" i="1"/>
  <c r="S302" i="1"/>
  <c r="S292" i="1"/>
  <c r="Q500" i="1" l="1"/>
  <c r="R500" i="1"/>
  <c r="Q506" i="1"/>
  <c r="R506" i="1"/>
  <c r="T506" i="1"/>
  <c r="Q507" i="1"/>
  <c r="R507" i="1"/>
  <c r="T507" i="1"/>
  <c r="P506" i="1"/>
  <c r="E517" i="1"/>
  <c r="E516" i="1"/>
  <c r="H517" i="1"/>
  <c r="H516" i="1"/>
  <c r="T521" i="1"/>
  <c r="R521" i="1"/>
  <c r="Q521" i="1"/>
  <c r="P521" i="1"/>
  <c r="T482" i="1"/>
  <c r="R482" i="1"/>
  <c r="Q482" i="1"/>
  <c r="P482" i="1"/>
  <c r="T481" i="1"/>
  <c r="R481" i="1"/>
  <c r="Q481" i="1"/>
  <c r="P481" i="1"/>
  <c r="T479" i="1"/>
  <c r="R479" i="1"/>
  <c r="Q479" i="1"/>
  <c r="P479" i="1"/>
  <c r="T478" i="1"/>
  <c r="R478" i="1"/>
  <c r="Q478" i="1"/>
  <c r="P478" i="1"/>
  <c r="T477" i="1"/>
  <c r="R477" i="1"/>
  <c r="Q477" i="1"/>
  <c r="P477" i="1"/>
  <c r="U523" i="1"/>
  <c r="U442" i="1"/>
  <c r="U484" i="1"/>
  <c r="H496" i="1"/>
  <c r="H495" i="1"/>
  <c r="H494" i="1"/>
  <c r="H493" i="1"/>
  <c r="H492" i="1"/>
  <c r="H491" i="1"/>
  <c r="H490" i="1"/>
  <c r="H489" i="1"/>
  <c r="H488" i="1"/>
  <c r="H487" i="1"/>
  <c r="H483" i="1"/>
  <c r="H482" i="1"/>
  <c r="H481" i="1"/>
  <c r="H480" i="1"/>
  <c r="H479" i="1"/>
  <c r="H478" i="1"/>
  <c r="H477" i="1"/>
  <c r="H476" i="1"/>
  <c r="H472" i="1"/>
  <c r="H471" i="1"/>
  <c r="H470" i="1"/>
  <c r="H469" i="1"/>
  <c r="H468" i="1"/>
  <c r="H467" i="1"/>
  <c r="H466" i="1"/>
  <c r="H453" i="1"/>
  <c r="H461" i="1"/>
  <c r="H460" i="1"/>
  <c r="H456" i="1"/>
  <c r="H455" i="1"/>
  <c r="H454" i="1"/>
  <c r="H465" i="1"/>
  <c r="H450" i="1"/>
  <c r="H449" i="1"/>
  <c r="H448" i="1"/>
  <c r="H447" i="1"/>
  <c r="H446" i="1"/>
  <c r="H445" i="1"/>
  <c r="H441" i="1"/>
  <c r="H440" i="1"/>
  <c r="H439" i="1"/>
  <c r="H438" i="1"/>
  <c r="H437" i="1"/>
  <c r="H451" i="1"/>
  <c r="H464" i="1"/>
  <c r="H463" i="1"/>
  <c r="H434" i="1"/>
  <c r="H433" i="1"/>
  <c r="H432" i="1"/>
  <c r="H431" i="1"/>
  <c r="H430" i="1"/>
  <c r="H429" i="1"/>
  <c r="H522" i="1"/>
  <c r="H521" i="1"/>
  <c r="H520" i="1"/>
  <c r="H240" i="1"/>
  <c r="H239" i="1"/>
  <c r="H513" i="1"/>
  <c r="H512" i="1"/>
  <c r="H511" i="1"/>
  <c r="H548" i="1"/>
  <c r="H547" i="1"/>
  <c r="H546" i="1"/>
  <c r="H545" i="1"/>
  <c r="H544" i="1"/>
  <c r="H543" i="1"/>
  <c r="H542" i="1"/>
  <c r="H541" i="1"/>
  <c r="H540" i="1"/>
  <c r="H539" i="1"/>
  <c r="H535" i="1"/>
  <c r="H534" i="1"/>
  <c r="H533" i="1"/>
  <c r="H532" i="1"/>
  <c r="H531" i="1"/>
  <c r="H530" i="1"/>
  <c r="H529" i="1"/>
  <c r="H528" i="1"/>
  <c r="H527" i="1"/>
  <c r="H526" i="1"/>
  <c r="U497" i="1"/>
  <c r="U549" i="1"/>
  <c r="U536" i="1"/>
  <c r="T496" i="1"/>
  <c r="R496" i="1"/>
  <c r="Q496" i="1"/>
  <c r="T495" i="1"/>
  <c r="R495" i="1"/>
  <c r="Q495" i="1"/>
  <c r="T494" i="1"/>
  <c r="R494" i="1"/>
  <c r="Q494" i="1"/>
  <c r="T493" i="1"/>
  <c r="R493" i="1"/>
  <c r="Q493" i="1"/>
  <c r="T492" i="1"/>
  <c r="R492" i="1"/>
  <c r="Q492" i="1"/>
  <c r="T491" i="1"/>
  <c r="R491" i="1"/>
  <c r="Q491" i="1"/>
  <c r="T490" i="1"/>
  <c r="R490" i="1"/>
  <c r="Q490" i="1"/>
  <c r="T489" i="1"/>
  <c r="R489" i="1"/>
  <c r="Q489" i="1"/>
  <c r="T488" i="1"/>
  <c r="R488" i="1"/>
  <c r="Q488" i="1"/>
  <c r="R487" i="1"/>
  <c r="Q487" i="1"/>
  <c r="T483" i="1"/>
  <c r="R483" i="1"/>
  <c r="Q483" i="1"/>
  <c r="T480" i="1"/>
  <c r="R480" i="1"/>
  <c r="Q480" i="1"/>
  <c r="R476" i="1"/>
  <c r="Q476" i="1"/>
  <c r="T472" i="1"/>
  <c r="R472" i="1"/>
  <c r="Q472" i="1"/>
  <c r="R460" i="1"/>
  <c r="Q460" i="1"/>
  <c r="T465" i="1"/>
  <c r="R465" i="1"/>
  <c r="Q465" i="1"/>
  <c r="T447" i="1"/>
  <c r="R447" i="1"/>
  <c r="Q447" i="1"/>
  <c r="T446" i="1"/>
  <c r="R446" i="1"/>
  <c r="Q446" i="1"/>
  <c r="R445" i="1"/>
  <c r="Q445" i="1"/>
  <c r="T441" i="1"/>
  <c r="R441" i="1"/>
  <c r="Q441" i="1"/>
  <c r="R429" i="1"/>
  <c r="Q429" i="1"/>
  <c r="T522" i="1"/>
  <c r="R522" i="1"/>
  <c r="Q522" i="1"/>
  <c r="R511" i="1"/>
  <c r="Q511" i="1"/>
  <c r="T548" i="1"/>
  <c r="R548" i="1"/>
  <c r="Q548" i="1"/>
  <c r="T547" i="1"/>
  <c r="R547" i="1"/>
  <c r="Q547" i="1"/>
  <c r="T546" i="1"/>
  <c r="R546" i="1"/>
  <c r="Q546" i="1"/>
  <c r="T545" i="1"/>
  <c r="R545" i="1"/>
  <c r="Q545" i="1"/>
  <c r="T544" i="1"/>
  <c r="R544" i="1"/>
  <c r="Q544" i="1"/>
  <c r="T543" i="1"/>
  <c r="R543" i="1"/>
  <c r="Q543" i="1"/>
  <c r="T542" i="1"/>
  <c r="R542" i="1"/>
  <c r="Q542" i="1"/>
  <c r="T541" i="1"/>
  <c r="R541" i="1"/>
  <c r="Q541" i="1"/>
  <c r="T540" i="1"/>
  <c r="R540" i="1"/>
  <c r="Q540" i="1"/>
  <c r="R539" i="1"/>
  <c r="Q539" i="1"/>
  <c r="T535" i="1"/>
  <c r="R535" i="1"/>
  <c r="Q535" i="1"/>
  <c r="T534" i="1"/>
  <c r="R534" i="1"/>
  <c r="Q534" i="1"/>
  <c r="T533" i="1"/>
  <c r="R533" i="1"/>
  <c r="Q533" i="1"/>
  <c r="T532" i="1"/>
  <c r="R532" i="1"/>
  <c r="Q532" i="1"/>
  <c r="T531" i="1"/>
  <c r="R531" i="1"/>
  <c r="Q531" i="1"/>
  <c r="T530" i="1"/>
  <c r="R530" i="1"/>
  <c r="Q530" i="1"/>
  <c r="T529" i="1"/>
  <c r="R529" i="1"/>
  <c r="Q529" i="1"/>
  <c r="T528" i="1"/>
  <c r="R528" i="1"/>
  <c r="Q528" i="1"/>
  <c r="T527" i="1"/>
  <c r="R527" i="1"/>
  <c r="Q527" i="1"/>
  <c r="R526" i="1"/>
  <c r="Q526" i="1"/>
  <c r="P495" i="1"/>
  <c r="P494" i="1"/>
  <c r="P493" i="1"/>
  <c r="P492" i="1"/>
  <c r="P491" i="1"/>
  <c r="P490" i="1"/>
  <c r="P489" i="1"/>
  <c r="P488" i="1"/>
  <c r="P487" i="1"/>
  <c r="P480" i="1"/>
  <c r="P476" i="1"/>
  <c r="P460" i="1"/>
  <c r="P465" i="1"/>
  <c r="P447" i="1"/>
  <c r="P446" i="1"/>
  <c r="P445" i="1"/>
  <c r="P429" i="1"/>
  <c r="P511" i="1"/>
  <c r="P547" i="1"/>
  <c r="P546" i="1"/>
  <c r="P545" i="1"/>
  <c r="P544" i="1"/>
  <c r="P543" i="1"/>
  <c r="P542" i="1"/>
  <c r="P541" i="1"/>
  <c r="P540" i="1"/>
  <c r="P539" i="1"/>
  <c r="P534" i="1"/>
  <c r="P533" i="1"/>
  <c r="P532" i="1"/>
  <c r="P531" i="1"/>
  <c r="P530" i="1"/>
  <c r="P529" i="1"/>
  <c r="P528" i="1"/>
  <c r="P527" i="1"/>
  <c r="P526" i="1"/>
  <c r="E496" i="1"/>
  <c r="E495" i="1"/>
  <c r="E494" i="1"/>
  <c r="E493" i="1"/>
  <c r="E492" i="1"/>
  <c r="E491" i="1"/>
  <c r="E490" i="1"/>
  <c r="E489" i="1"/>
  <c r="E488" i="1"/>
  <c r="E487" i="1"/>
  <c r="E483" i="1"/>
  <c r="E482" i="1"/>
  <c r="E481" i="1"/>
  <c r="E480" i="1"/>
  <c r="E479" i="1"/>
  <c r="E478" i="1"/>
  <c r="E477" i="1"/>
  <c r="E476" i="1"/>
  <c r="E472" i="1"/>
  <c r="E471" i="1"/>
  <c r="E470" i="1"/>
  <c r="E469" i="1"/>
  <c r="E468" i="1"/>
  <c r="E467" i="1"/>
  <c r="E466" i="1"/>
  <c r="E453" i="1"/>
  <c r="E461" i="1"/>
  <c r="E460" i="1"/>
  <c r="E456" i="1"/>
  <c r="E455" i="1"/>
  <c r="E454" i="1"/>
  <c r="E465" i="1"/>
  <c r="E450" i="1"/>
  <c r="E449" i="1"/>
  <c r="E448" i="1"/>
  <c r="E447" i="1"/>
  <c r="E446" i="1"/>
  <c r="E445" i="1"/>
  <c r="E441" i="1"/>
  <c r="E440" i="1"/>
  <c r="E439" i="1"/>
  <c r="E438" i="1"/>
  <c r="E437" i="1"/>
  <c r="E451" i="1"/>
  <c r="E464" i="1"/>
  <c r="E463" i="1"/>
  <c r="E434" i="1"/>
  <c r="E433" i="1"/>
  <c r="E432" i="1"/>
  <c r="E431" i="1"/>
  <c r="E430" i="1"/>
  <c r="E429" i="1"/>
  <c r="E522" i="1"/>
  <c r="E521" i="1"/>
  <c r="E520" i="1"/>
  <c r="E240" i="1"/>
  <c r="E239" i="1"/>
  <c r="E513" i="1"/>
  <c r="E512" i="1"/>
  <c r="E511" i="1"/>
  <c r="E548" i="1"/>
  <c r="E547" i="1"/>
  <c r="E546" i="1"/>
  <c r="E545" i="1"/>
  <c r="E544" i="1"/>
  <c r="E543" i="1"/>
  <c r="E542" i="1"/>
  <c r="E541" i="1"/>
  <c r="E540" i="1"/>
  <c r="E539" i="1"/>
  <c r="E535" i="1"/>
  <c r="E534" i="1"/>
  <c r="E533" i="1"/>
  <c r="E532" i="1"/>
  <c r="E531" i="1"/>
  <c r="E530" i="1"/>
  <c r="E529" i="1"/>
  <c r="E528" i="1"/>
  <c r="E527" i="1"/>
  <c r="E526" i="1"/>
  <c r="U560" i="1"/>
  <c r="T414" i="1"/>
  <c r="R414" i="1"/>
  <c r="Q414" i="1"/>
  <c r="P500" i="1"/>
  <c r="H559" i="1"/>
  <c r="H506" i="1"/>
  <c r="H505" i="1"/>
  <c r="H554" i="1"/>
  <c r="H553" i="1"/>
  <c r="H552" i="1"/>
  <c r="E559" i="1"/>
  <c r="E506" i="1"/>
  <c r="E505" i="1"/>
  <c r="E504" i="1"/>
  <c r="E503" i="1"/>
  <c r="E554" i="1"/>
  <c r="E553" i="1"/>
  <c r="E552" i="1"/>
  <c r="H507" i="1"/>
  <c r="H558" i="1"/>
  <c r="H557" i="1"/>
  <c r="H556" i="1"/>
  <c r="H555" i="1"/>
  <c r="H436" i="1"/>
  <c r="H435" i="1"/>
  <c r="H502" i="1"/>
  <c r="H501" i="1"/>
  <c r="H500" i="1"/>
  <c r="E507" i="1"/>
  <c r="E558" i="1"/>
  <c r="E557" i="1"/>
  <c r="E556" i="1"/>
  <c r="E555" i="1"/>
  <c r="E436" i="1"/>
  <c r="E435" i="1"/>
  <c r="E502" i="1"/>
  <c r="E501" i="1"/>
  <c r="E500" i="1"/>
  <c r="U508" i="1"/>
  <c r="A523" i="1"/>
  <c r="J473" i="1"/>
  <c r="C473" i="1"/>
  <c r="C497" i="1"/>
  <c r="A473" i="1"/>
  <c r="A484" i="1"/>
  <c r="J549" i="1"/>
  <c r="A442" i="1"/>
  <c r="C484" i="1"/>
  <c r="A560" i="1"/>
  <c r="A457" i="1"/>
  <c r="J497" i="1"/>
  <c r="J523" i="1"/>
  <c r="C508" i="1"/>
  <c r="J536" i="1"/>
  <c r="C549" i="1"/>
  <c r="C560" i="1"/>
  <c r="J484" i="1"/>
  <c r="C457" i="1"/>
  <c r="J442" i="1"/>
  <c r="A508" i="1"/>
  <c r="C523" i="1"/>
  <c r="A549" i="1"/>
  <c r="J560" i="1"/>
  <c r="C536" i="1"/>
  <c r="C442" i="1"/>
  <c r="A497" i="1"/>
  <c r="J508" i="1"/>
  <c r="A536" i="1"/>
  <c r="J457" i="1"/>
  <c r="T457" i="1" l="1"/>
  <c r="T473" i="1"/>
  <c r="Q473" i="1"/>
  <c r="R473" i="1"/>
  <c r="R457" i="1"/>
  <c r="Q457" i="1"/>
  <c r="V504" i="1"/>
  <c r="W504" i="1" s="1"/>
  <c r="V432" i="1"/>
  <c r="W432" i="1" s="1"/>
  <c r="V495" i="1"/>
  <c r="W495" i="1" s="1"/>
  <c r="V467" i="1"/>
  <c r="W467" i="1" s="1"/>
  <c r="V539" i="1"/>
  <c r="W539" i="1" s="1"/>
  <c r="V540" i="1"/>
  <c r="W540" i="1" s="1"/>
  <c r="V450" i="1"/>
  <c r="W450" i="1" s="1"/>
  <c r="V487" i="1"/>
  <c r="W487" i="1" s="1"/>
  <c r="V556" i="1"/>
  <c r="W556" i="1" s="1"/>
  <c r="V526" i="1"/>
  <c r="W526" i="1" s="1"/>
  <c r="V541" i="1"/>
  <c r="W541" i="1" s="1"/>
  <c r="V240" i="1"/>
  <c r="W240" i="1" s="1"/>
  <c r="V451" i="1"/>
  <c r="W451" i="1" s="1"/>
  <c r="V465" i="1"/>
  <c r="W465" i="1" s="1"/>
  <c r="V470" i="1"/>
  <c r="W470" i="1" s="1"/>
  <c r="V488" i="1"/>
  <c r="W488" i="1" s="1"/>
  <c r="V516" i="1"/>
  <c r="W516" i="1" s="1"/>
  <c r="V466" i="1"/>
  <c r="W466" i="1" s="1"/>
  <c r="V517" i="1"/>
  <c r="W517" i="1" s="1"/>
  <c r="V501" i="1"/>
  <c r="W501" i="1" s="1"/>
  <c r="V480" i="1"/>
  <c r="W480" i="1" s="1"/>
  <c r="V513" i="1"/>
  <c r="W513" i="1" s="1"/>
  <c r="V469" i="1"/>
  <c r="W469" i="1" s="1"/>
  <c r="V520" i="1"/>
  <c r="W520" i="1" s="1"/>
  <c r="V453" i="1"/>
  <c r="W453" i="1" s="1"/>
  <c r="V447" i="1"/>
  <c r="W447" i="1" s="1"/>
  <c r="V483" i="1"/>
  <c r="W483" i="1" s="1"/>
  <c r="V239" i="1"/>
  <c r="W239" i="1" s="1"/>
  <c r="V557" i="1"/>
  <c r="W557" i="1" s="1"/>
  <c r="V528" i="1"/>
  <c r="W528" i="1" s="1"/>
  <c r="V544" i="1"/>
  <c r="W544" i="1" s="1"/>
  <c r="V533" i="1"/>
  <c r="W533" i="1" s="1"/>
  <c r="V502" i="1"/>
  <c r="W502" i="1" s="1"/>
  <c r="V534" i="1"/>
  <c r="W534" i="1" s="1"/>
  <c r="V506" i="1"/>
  <c r="W506" i="1" s="1"/>
  <c r="V434" i="1"/>
  <c r="W434" i="1" s="1"/>
  <c r="V468" i="1"/>
  <c r="W468" i="1" s="1"/>
  <c r="V555" i="1"/>
  <c r="W555" i="1" s="1"/>
  <c r="V542" i="1"/>
  <c r="W542" i="1" s="1"/>
  <c r="V471" i="1"/>
  <c r="W471" i="1" s="1"/>
  <c r="V521" i="1"/>
  <c r="W521" i="1" s="1"/>
  <c r="V439" i="1"/>
  <c r="W439" i="1" s="1"/>
  <c r="V476" i="1"/>
  <c r="W476" i="1" s="1"/>
  <c r="V491" i="1"/>
  <c r="W491" i="1" s="1"/>
  <c r="V530" i="1"/>
  <c r="W530" i="1" s="1"/>
  <c r="V545" i="1"/>
  <c r="W545" i="1" s="1"/>
  <c r="V429" i="1"/>
  <c r="W429" i="1" s="1"/>
  <c r="V440" i="1"/>
  <c r="W440" i="1" s="1"/>
  <c r="V460" i="1"/>
  <c r="W460" i="1" s="1"/>
  <c r="V477" i="1"/>
  <c r="W477" i="1" s="1"/>
  <c r="V492" i="1"/>
  <c r="W492" i="1" s="1"/>
  <c r="V548" i="1"/>
  <c r="W548" i="1" s="1"/>
  <c r="V511" i="1"/>
  <c r="W511" i="1" s="1"/>
  <c r="V481" i="1"/>
  <c r="W481" i="1" s="1"/>
  <c r="V496" i="1"/>
  <c r="W496" i="1" s="1"/>
  <c r="V435" i="1"/>
  <c r="W435" i="1" s="1"/>
  <c r="V512" i="1"/>
  <c r="W512" i="1" s="1"/>
  <c r="V559" i="1"/>
  <c r="W559" i="1" s="1"/>
  <c r="V463" i="1"/>
  <c r="W463" i="1" s="1"/>
  <c r="V437" i="1"/>
  <c r="W437" i="1" s="1"/>
  <c r="V489" i="1"/>
  <c r="W489" i="1" s="1"/>
  <c r="V558" i="1"/>
  <c r="W558" i="1" s="1"/>
  <c r="V438" i="1"/>
  <c r="W438" i="1" s="1"/>
  <c r="V472" i="1"/>
  <c r="W472" i="1" s="1"/>
  <c r="V552" i="1"/>
  <c r="W552" i="1" s="1"/>
  <c r="V529" i="1"/>
  <c r="W529" i="1" s="1"/>
  <c r="V456" i="1"/>
  <c r="W456" i="1" s="1"/>
  <c r="V554" i="1"/>
  <c r="W554" i="1" s="1"/>
  <c r="V531" i="1"/>
  <c r="W531" i="1" s="1"/>
  <c r="V546" i="1"/>
  <c r="W546" i="1" s="1"/>
  <c r="V430" i="1"/>
  <c r="W430" i="1" s="1"/>
  <c r="V441" i="1"/>
  <c r="W441" i="1" s="1"/>
  <c r="V461" i="1"/>
  <c r="W461" i="1" s="1"/>
  <c r="V478" i="1"/>
  <c r="W478" i="1" s="1"/>
  <c r="V493" i="1"/>
  <c r="W493" i="1" s="1"/>
  <c r="V446" i="1"/>
  <c r="W446" i="1" s="1"/>
  <c r="V505" i="1"/>
  <c r="W505" i="1" s="1"/>
  <c r="V433" i="1"/>
  <c r="W433" i="1" s="1"/>
  <c r="V535" i="1"/>
  <c r="W535" i="1" s="1"/>
  <c r="V448" i="1"/>
  <c r="W448" i="1" s="1"/>
  <c r="V482" i="1"/>
  <c r="W482" i="1" s="1"/>
  <c r="V436" i="1"/>
  <c r="W436" i="1" s="1"/>
  <c r="V449" i="1"/>
  <c r="W449" i="1" s="1"/>
  <c r="V464" i="1"/>
  <c r="W464" i="1" s="1"/>
  <c r="V527" i="1"/>
  <c r="W527" i="1" s="1"/>
  <c r="V454" i="1"/>
  <c r="W454" i="1" s="1"/>
  <c r="V543" i="1"/>
  <c r="W543" i="1" s="1"/>
  <c r="V455" i="1"/>
  <c r="W455" i="1" s="1"/>
  <c r="V490" i="1"/>
  <c r="W490" i="1" s="1"/>
  <c r="V507" i="1"/>
  <c r="W507" i="1" s="1"/>
  <c r="V522" i="1"/>
  <c r="W522" i="1" s="1"/>
  <c r="V553" i="1"/>
  <c r="W553" i="1" s="1"/>
  <c r="V500" i="1"/>
  <c r="W500" i="1" s="1"/>
  <c r="V503" i="1"/>
  <c r="W503" i="1" s="1"/>
  <c r="V532" i="1"/>
  <c r="W532" i="1" s="1"/>
  <c r="V547" i="1"/>
  <c r="W547" i="1" s="1"/>
  <c r="V431" i="1"/>
  <c r="W431" i="1" s="1"/>
  <c r="V445" i="1"/>
  <c r="W445" i="1" s="1"/>
  <c r="V479" i="1"/>
  <c r="W479" i="1" s="1"/>
  <c r="V494" i="1"/>
  <c r="W494" i="1" s="1"/>
  <c r="H34" i="5"/>
  <c r="H18" i="5"/>
  <c r="H19" i="5"/>
  <c r="D44" i="5"/>
  <c r="D35" i="5"/>
  <c r="D33" i="5"/>
  <c r="D19" i="5"/>
  <c r="D42" i="5"/>
  <c r="D43" i="5"/>
  <c r="D18" i="5"/>
  <c r="D37" i="5"/>
  <c r="D41" i="5"/>
  <c r="D40" i="5"/>
  <c r="D34" i="5"/>
  <c r="D39" i="5"/>
  <c r="D38" i="5"/>
  <c r="D36" i="5"/>
  <c r="D20" i="5"/>
  <c r="C44" i="5"/>
  <c r="C36" i="5"/>
  <c r="C34" i="5"/>
  <c r="C19" i="5"/>
  <c r="C40" i="5"/>
  <c r="C39" i="5"/>
  <c r="C18" i="5"/>
  <c r="C20" i="5"/>
  <c r="C33" i="5"/>
  <c r="C38" i="5"/>
  <c r="C37" i="5"/>
  <c r="C42" i="5"/>
  <c r="C41" i="5"/>
  <c r="C35" i="5"/>
  <c r="C43" i="5"/>
  <c r="E5" i="5"/>
  <c r="S491" i="1"/>
  <c r="S495" i="1"/>
  <c r="S478" i="1"/>
  <c r="S482" i="1"/>
  <c r="S500" i="1"/>
  <c r="S529" i="1"/>
  <c r="S533" i="1"/>
  <c r="S479" i="1"/>
  <c r="S481" i="1"/>
  <c r="S521" i="1"/>
  <c r="S476" i="1"/>
  <c r="S480" i="1"/>
  <c r="S506" i="1"/>
  <c r="S507" i="1"/>
  <c r="S527" i="1"/>
  <c r="S531" i="1"/>
  <c r="S535" i="1"/>
  <c r="S487" i="1"/>
  <c r="S488" i="1"/>
  <c r="S492" i="1"/>
  <c r="S496" i="1"/>
  <c r="S542" i="1"/>
  <c r="S546" i="1"/>
  <c r="S477" i="1"/>
  <c r="T497" i="1"/>
  <c r="S522" i="1"/>
  <c r="S540" i="1"/>
  <c r="S544" i="1"/>
  <c r="S548" i="1"/>
  <c r="S530" i="1"/>
  <c r="S534" i="1"/>
  <c r="S541" i="1"/>
  <c r="S545" i="1"/>
  <c r="S511" i="1"/>
  <c r="S526" i="1"/>
  <c r="T549" i="1"/>
  <c r="T484" i="1"/>
  <c r="T442" i="1"/>
  <c r="R549" i="1"/>
  <c r="S446" i="1"/>
  <c r="R484" i="1"/>
  <c r="T536" i="1"/>
  <c r="S447" i="1"/>
  <c r="S465" i="1"/>
  <c r="S460" i="1"/>
  <c r="S429" i="1"/>
  <c r="R523" i="1"/>
  <c r="T523" i="1"/>
  <c r="S490" i="1"/>
  <c r="S494" i="1"/>
  <c r="R536" i="1"/>
  <c r="S441" i="1"/>
  <c r="Q442" i="1"/>
  <c r="S472" i="1"/>
  <c r="S483" i="1"/>
  <c r="R497" i="1"/>
  <c r="Q549" i="1"/>
  <c r="R442" i="1"/>
  <c r="S489" i="1"/>
  <c r="S493" i="1"/>
  <c r="Q536" i="1"/>
  <c r="Q497" i="1"/>
  <c r="Q484" i="1"/>
  <c r="S528" i="1"/>
  <c r="S532" i="1"/>
  <c r="S539" i="1"/>
  <c r="S543" i="1"/>
  <c r="S547" i="1"/>
  <c r="S445" i="1"/>
  <c r="T560" i="1"/>
  <c r="R560" i="1"/>
  <c r="Q560" i="1"/>
  <c r="R508" i="1"/>
  <c r="T508" i="1"/>
  <c r="Q508" i="1"/>
  <c r="W473" i="1" l="1"/>
  <c r="W457" i="1"/>
  <c r="S457" i="1"/>
  <c r="S473" i="1"/>
  <c r="W244" i="1"/>
  <c r="E20" i="5" s="1"/>
  <c r="H20" i="5" s="1"/>
  <c r="S414" i="1"/>
  <c r="E9" i="5"/>
  <c r="H9" i="5" s="1"/>
  <c r="W414" i="1"/>
  <c r="E33" i="5" s="1"/>
  <c r="H33" i="5" s="1"/>
  <c r="W152" i="1"/>
  <c r="E13" i="5" s="1"/>
  <c r="H13" i="5" s="1"/>
  <c r="W497" i="1"/>
  <c r="E39" i="5" s="1"/>
  <c r="H39" i="5" s="1"/>
  <c r="W508" i="1"/>
  <c r="E40" i="5" s="1"/>
  <c r="H40" i="5" s="1"/>
  <c r="W442" i="1"/>
  <c r="E35" i="5" s="1"/>
  <c r="H35" i="5" s="1"/>
  <c r="W560" i="1"/>
  <c r="E44" i="5" s="1"/>
  <c r="H44" i="5" s="1"/>
  <c r="W523" i="1"/>
  <c r="E41" i="5" s="1"/>
  <c r="H41" i="5" s="1"/>
  <c r="W536" i="1"/>
  <c r="E42" i="5" s="1"/>
  <c r="H42" i="5" s="1"/>
  <c r="W484" i="1"/>
  <c r="E38" i="5" s="1"/>
  <c r="H38" i="5" s="1"/>
  <c r="W549" i="1"/>
  <c r="E43" i="5" s="1"/>
  <c r="H43" i="5" s="1"/>
  <c r="C49" i="5"/>
  <c r="F50" i="5"/>
  <c r="C50" i="5"/>
  <c r="C48" i="5"/>
  <c r="H5" i="5"/>
  <c r="S560" i="1"/>
  <c r="S484" i="1"/>
  <c r="S523" i="1"/>
  <c r="S536" i="1"/>
  <c r="S442" i="1"/>
  <c r="S549" i="1"/>
  <c r="S497" i="1"/>
  <c r="S508" i="1"/>
  <c r="E37" i="5" l="1"/>
  <c r="H37" i="5" s="1"/>
  <c r="F49" i="5" s="1"/>
  <c r="C51" i="5"/>
  <c r="Q152" i="1" l="1"/>
  <c r="S152" i="1"/>
  <c r="Q233" i="1"/>
  <c r="Q224" i="1"/>
  <c r="I49" i="5"/>
  <c r="Q292" i="1"/>
  <c r="Q523" i="1"/>
  <c r="E36" i="5" l="1"/>
  <c r="E45" i="5" s="1"/>
  <c r="H36" i="5" l="1"/>
  <c r="H45" i="5" l="1"/>
  <c r="F48" i="5"/>
  <c r="I48" i="5" l="1"/>
  <c r="F51" i="5"/>
  <c r="I51" i="5" s="1"/>
</calcChain>
</file>

<file path=xl/sharedStrings.xml><?xml version="1.0" encoding="utf-8"?>
<sst xmlns="http://schemas.openxmlformats.org/spreadsheetml/2006/main" count="5421" uniqueCount="143">
  <si>
    <t>Náměšť n.Osl.,,aut.nádr.</t>
  </si>
  <si>
    <t>Dukovany,,EDU</t>
  </si>
  <si>
    <t>X</t>
  </si>
  <si>
    <t>Sudice,,náves</t>
  </si>
  <si>
    <t>Březník</t>
  </si>
  <si>
    <t>Mohelno</t>
  </si>
  <si>
    <t>Kuroslepy</t>
  </si>
  <si>
    <t>Náměšť n.Osl.,,škola na sídlišti</t>
  </si>
  <si>
    <t>Kralice n.Osl.,,u školy</t>
  </si>
  <si>
    <t>Kralice n.Osl.,,žel.st.</t>
  </si>
  <si>
    <t>S</t>
  </si>
  <si>
    <t>V</t>
  </si>
  <si>
    <t>Sedlec</t>
  </si>
  <si>
    <t>Náměšť n.Osl.,,Kamenný most</t>
  </si>
  <si>
    <t>Hartvíkovice</t>
  </si>
  <si>
    <t>Náměšť n.Osl.,,Zňátky</t>
  </si>
  <si>
    <t>Pyšel</t>
  </si>
  <si>
    <t>Třebíč,,aut.nádr.</t>
  </si>
  <si>
    <t>Ocmanice</t>
  </si>
  <si>
    <t>Zahrádka</t>
  </si>
  <si>
    <t>Nová Ves,,MANN+HUMMEL</t>
  </si>
  <si>
    <t>Kramolín</t>
  </si>
  <si>
    <t>Koněšín</t>
  </si>
  <si>
    <t>Velká Bíteš,,PBS</t>
  </si>
  <si>
    <t>Velká Bíteš,,nám.</t>
  </si>
  <si>
    <t>Studenec</t>
  </si>
  <si>
    <t>Čikov</t>
  </si>
  <si>
    <t>Jasenice</t>
  </si>
  <si>
    <t>Velká Bíteš,,škola</t>
  </si>
  <si>
    <t>přejezd</t>
  </si>
  <si>
    <t>Tasov</t>
  </si>
  <si>
    <t>Velká Bíteš,Holubí Zhoř</t>
  </si>
  <si>
    <t>Budišov</t>
  </si>
  <si>
    <t>Kožichovice,,Jitona</t>
  </si>
  <si>
    <t>Brtnice,,nám.</t>
  </si>
  <si>
    <t>Třebíč,,Znojemská</t>
  </si>
  <si>
    <t>Jihlava,,aut.nádr.</t>
  </si>
  <si>
    <t>Jihlava,,BOSCH Pávov</t>
  </si>
  <si>
    <t>Jihlava,,Motorpal hala</t>
  </si>
  <si>
    <t>Okříšky,,aut.nádr.</t>
  </si>
  <si>
    <t>Heraltice</t>
  </si>
  <si>
    <t>Hvězdoňovice</t>
  </si>
  <si>
    <t>Hrotovice,,aut.nádr.</t>
  </si>
  <si>
    <t>Rouchovany</t>
  </si>
  <si>
    <t>Dolní Vilémovice</t>
  </si>
  <si>
    <t>Střítež</t>
  </si>
  <si>
    <t>Vladislav,Střížov</t>
  </si>
  <si>
    <t>Tavíkovice,,host.</t>
  </si>
  <si>
    <t>Radkovice u Hrotovic</t>
  </si>
  <si>
    <t>Biskupice-Pulkov,Biskupice</t>
  </si>
  <si>
    <t>Jaroměřice n.Rok.,,aut.nádr.</t>
  </si>
  <si>
    <t>Šebkovice</t>
  </si>
  <si>
    <t>Jaroměřice n.Rok.,,žel.st.</t>
  </si>
  <si>
    <t>Jaroměřice n.Rok.,Vacenovice</t>
  </si>
  <si>
    <t>Výčapy</t>
  </si>
  <si>
    <t>Příštpo</t>
  </si>
  <si>
    <t>Rudíkov,,škola</t>
  </si>
  <si>
    <t>Hroznatín</t>
  </si>
  <si>
    <t>Vlčatín</t>
  </si>
  <si>
    <t>Čáslavice</t>
  </si>
  <si>
    <t>Želetava</t>
  </si>
  <si>
    <t>XXX381</t>
  </si>
  <si>
    <t>XXX384</t>
  </si>
  <si>
    <t>XXX382</t>
  </si>
  <si>
    <t>XXX386</t>
  </si>
  <si>
    <t>XXX383</t>
  </si>
  <si>
    <t>oběh</t>
  </si>
  <si>
    <t>Turnus</t>
  </si>
  <si>
    <t>omezení</t>
  </si>
  <si>
    <t>NZ</t>
  </si>
  <si>
    <t>omezení/NZ</t>
  </si>
  <si>
    <t>Linka</t>
  </si>
  <si>
    <t>Spoj</t>
  </si>
  <si>
    <t>Linka/spoj</t>
  </si>
  <si>
    <t>kat. voz. vhodná pro daný spoj</t>
  </si>
  <si>
    <t>kategorie vozidla pro daný oběh</t>
  </si>
  <si>
    <t>Čas přistavení</t>
  </si>
  <si>
    <t>Odjezd</t>
  </si>
  <si>
    <t>Místo odjezdu</t>
  </si>
  <si>
    <t>Příjezd</t>
  </si>
  <si>
    <t>Místo příjezdu</t>
  </si>
  <si>
    <t>Kontrolní sloupec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</si>
  <si>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</si>
  <si>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</si>
  <si>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</si>
  <si>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</si>
  <si>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</si>
  <si>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</si>
  <si>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</si>
  <si>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Jaroměřice n.Rok.,aut.nádr.</t>
  </si>
  <si>
    <t>XXX406</t>
  </si>
  <si>
    <t>Dačice,,aut.nádr.</t>
  </si>
  <si>
    <t>Třebíč,,žel.st.</t>
  </si>
  <si>
    <t>Meziříčko</t>
  </si>
  <si>
    <t>Červená Lhota</t>
  </si>
  <si>
    <t>Ujeté kilometry (km/rok)</t>
  </si>
  <si>
    <t>Pomocný sloupec</t>
  </si>
  <si>
    <t>Číslo vozidla</t>
  </si>
  <si>
    <t>Kategorie vozidla</t>
  </si>
  <si>
    <t>Počátek turnusu</t>
  </si>
  <si>
    <t>školní dny</t>
  </si>
  <si>
    <t>prázdniny</t>
  </si>
  <si>
    <t>víkendy</t>
  </si>
  <si>
    <t>celkem</t>
  </si>
  <si>
    <t>Celkem za všechny oběhy</t>
  </si>
  <si>
    <t>Počet vozidel podle kategorií</t>
  </si>
  <si>
    <t>Ujeté kilometry podle kategorií (km/rok)</t>
  </si>
  <si>
    <t>Proběhy podle kategorií (km/rok)</t>
  </si>
  <si>
    <t>V+</t>
  </si>
  <si>
    <t>Oběhy přehled Třebíčsko</t>
  </si>
  <si>
    <t>Třebíč,,Míčova</t>
  </si>
  <si>
    <t>XXX407</t>
  </si>
  <si>
    <t>Chlístov</t>
  </si>
  <si>
    <t>Stařeč</t>
  </si>
  <si>
    <t>Předín</t>
  </si>
  <si>
    <t>Dlouhá Brtnice,,ObÚ</t>
  </si>
  <si>
    <t>Opatov</t>
  </si>
  <si>
    <t>6+</t>
  </si>
  <si>
    <t>+</t>
  </si>
  <si>
    <t>XXX421</t>
  </si>
  <si>
    <t>XXX420</t>
  </si>
  <si>
    <t>Jaroměřice n.Rok.,Popovice</t>
  </si>
  <si>
    <t>Třebíč,Slavice</t>
  </si>
  <si>
    <t>Jaroměřice n.Rok.,Příložany</t>
  </si>
  <si>
    <t>Jaroměřice n.Rok.,Ratibořice</t>
  </si>
  <si>
    <t>počet dní</t>
  </si>
  <si>
    <t>Vozidla,která jsou v uvedený provozní den mimo provoz:</t>
  </si>
  <si>
    <t>Dopravce může zajistit provoz turnusu 6229 autobusem kategorie S, avšak dle vzorových oběhů není v daném místě začátku k dispozici.</t>
  </si>
  <si>
    <t>Poznámka: Spoje 104 a 105 jsou v provozu ve dnech,kdy není v provozu spoj 106. Výpočty doby jízdy a ostatních souhrnných časových ukazatelů pro turnus jsou vztaženy k nedělní variantě turnusu.</t>
  </si>
  <si>
    <t>Štěměchy</t>
  </si>
  <si>
    <t>XXX422</t>
  </si>
  <si>
    <t>XXX456</t>
  </si>
  <si>
    <t>XXX105</t>
  </si>
  <si>
    <t>XXX453</t>
  </si>
  <si>
    <t>XXX452</t>
  </si>
  <si>
    <t>XXX455</t>
  </si>
  <si>
    <t>XXX481</t>
  </si>
  <si>
    <t>XXX482</t>
  </si>
  <si>
    <t>XXX457</t>
  </si>
  <si>
    <t>XXX450</t>
  </si>
  <si>
    <t>XXX451</t>
  </si>
  <si>
    <t>XXX454</t>
  </si>
  <si>
    <t>XXX423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</si>
</sst>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3" fillId="0" borderId="3">
      <alignment vertical="top"/>
    </xf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</cellStyleXfs>
  <cellXfs count="117">
    <xf numFmtId="0" fontId="0" fillId="0" borderId="0" xfId="0"/>
    <xf numFmtId="20" fontId="0" fillId="0" borderId="0" xfId="0" applyNumberFormat="1"/>
    <xf numFmtId="49" fontId="4" fillId="0" borderId="0" xfId="1" applyNumberFormat="1" applyFont="1" applyAlignment="1">
      <alignment horizontal="left" vertical="center" shrinkToFi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right" vertical="center" textRotation="90" wrapText="1"/>
    </xf>
    <xf numFmtId="0" fontId="8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9" fillId="0" borderId="0" xfId="0" applyFont="1"/>
    <xf numFmtId="1" fontId="3" fillId="0" borderId="4" xfId="4" applyNumberFormat="1" applyBorder="1">
      <alignment vertical="top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10" fillId="0" borderId="5" xfId="4" applyFont="1" applyBorder="1" applyAlignment="1">
      <alignment horizontal="right" vertical="top"/>
    </xf>
    <xf numFmtId="164" fontId="10" fillId="0" borderId="5" xfId="4" applyNumberFormat="1" applyFont="1" applyBorder="1" applyAlignment="1">
      <alignment horizontal="center" vertical="top"/>
    </xf>
    <xf numFmtId="0" fontId="11" fillId="0" borderId="5" xfId="0" applyFont="1" applyBorder="1" applyAlignment="1">
      <alignment horizontal="center"/>
    </xf>
    <xf numFmtId="0" fontId="11" fillId="0" borderId="5" xfId="0" applyFont="1" applyBorder="1"/>
    <xf numFmtId="0" fontId="10" fillId="0" borderId="6" xfId="4" applyFont="1" applyBorder="1">
      <alignment vertical="top"/>
    </xf>
    <xf numFmtId="0" fontId="12" fillId="0" borderId="5" xfId="0" applyFont="1" applyBorder="1"/>
    <xf numFmtId="164" fontId="11" fillId="0" borderId="5" xfId="0" applyNumberFormat="1" applyFont="1" applyBorder="1"/>
    <xf numFmtId="0" fontId="11" fillId="0" borderId="7" xfId="0" applyFont="1" applyBorder="1"/>
    <xf numFmtId="0" fontId="9" fillId="0" borderId="7" xfId="0" applyFont="1" applyBorder="1"/>
    <xf numFmtId="0" fontId="11" fillId="0" borderId="8" xfId="0" applyFont="1" applyBorder="1"/>
    <xf numFmtId="0" fontId="0" fillId="0" borderId="3" xfId="0" applyBorder="1"/>
    <xf numFmtId="20" fontId="0" fillId="0" borderId="3" xfId="0" applyNumberFormat="1" applyBorder="1"/>
    <xf numFmtId="0" fontId="0" fillId="0" borderId="9" xfId="0" applyBorder="1"/>
    <xf numFmtId="0" fontId="0" fillId="0" borderId="10" xfId="0" applyBorder="1"/>
    <xf numFmtId="20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20" fontId="0" fillId="0" borderId="15" xfId="0" applyNumberFormat="1" applyBorder="1"/>
    <xf numFmtId="0" fontId="0" fillId="0" borderId="16" xfId="0" applyBorder="1"/>
    <xf numFmtId="164" fontId="3" fillId="0" borderId="2" xfId="0" applyNumberFormat="1" applyFont="1" applyBorder="1" applyAlignment="1">
      <alignment horizontal="center" vertical="center" textRotation="90" wrapText="1"/>
    </xf>
    <xf numFmtId="164" fontId="0" fillId="0" borderId="0" xfId="0" applyNumberFormat="1"/>
    <xf numFmtId="164" fontId="0" fillId="0" borderId="10" xfId="0" applyNumberFormat="1" applyBorder="1"/>
    <xf numFmtId="164" fontId="0" fillId="0" borderId="3" xfId="0" applyNumberFormat="1" applyBorder="1"/>
    <xf numFmtId="164" fontId="0" fillId="0" borderId="15" xfId="0" applyNumberFormat="1" applyBorder="1"/>
    <xf numFmtId="164" fontId="11" fillId="0" borderId="7" xfId="0" applyNumberFormat="1" applyFont="1" applyBorder="1"/>
    <xf numFmtId="49" fontId="4" fillId="0" borderId="3" xfId="1" applyNumberFormat="1" applyFont="1" applyBorder="1" applyAlignment="1">
      <alignment horizontal="left" vertical="center" shrinkToFit="1"/>
    </xf>
    <xf numFmtId="0" fontId="6" fillId="0" borderId="3" xfId="2" applyFont="1" applyBorder="1"/>
    <xf numFmtId="0" fontId="3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horizontal="right" vertical="center" textRotation="90" wrapText="1"/>
    </xf>
    <xf numFmtId="164" fontId="3" fillId="0" borderId="0" xfId="0" applyNumberFormat="1" applyFont="1" applyAlignment="1">
      <alignment horizontal="center" vertical="center" textRotation="90" wrapText="1"/>
    </xf>
    <xf numFmtId="49" fontId="4" fillId="0" borderId="10" xfId="1" applyNumberFormat="1" applyFont="1" applyBorder="1" applyAlignment="1">
      <alignment horizontal="left" vertical="center" shrinkToFit="1"/>
    </xf>
    <xf numFmtId="49" fontId="4" fillId="0" borderId="15" xfId="1" applyNumberFormat="1" applyFont="1" applyBorder="1" applyAlignment="1">
      <alignment horizontal="left" vertical="center" shrinkToFit="1"/>
    </xf>
    <xf numFmtId="0" fontId="10" fillId="0" borderId="0" xfId="4" applyFont="1" applyBorder="1" applyAlignment="1">
      <alignment horizontal="right" vertical="top"/>
    </xf>
    <xf numFmtId="164" fontId="10" fillId="0" borderId="0" xfId="4" applyNumberFormat="1" applyFont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0" borderId="0" xfId="4" applyFont="1" applyBorder="1">
      <alignment vertical="top"/>
    </xf>
    <xf numFmtId="0" fontId="12" fillId="0" borderId="0" xfId="0" applyFont="1"/>
    <xf numFmtId="164" fontId="11" fillId="0" borderId="0" xfId="0" applyNumberFormat="1" applyFont="1"/>
    <xf numFmtId="0" fontId="13" fillId="0" borderId="0" xfId="5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right"/>
    </xf>
    <xf numFmtId="0" fontId="8" fillId="0" borderId="0" xfId="3" applyFont="1"/>
    <xf numFmtId="0" fontId="15" fillId="0" borderId="0" xfId="6" applyFont="1"/>
    <xf numFmtId="0" fontId="1" fillId="0" borderId="0" xfId="7" applyAlignment="1">
      <alignment wrapText="1"/>
    </xf>
    <xf numFmtId="0" fontId="1" fillId="0" borderId="0" xfId="7"/>
    <xf numFmtId="0" fontId="17" fillId="0" borderId="1" xfId="6" applyFont="1" applyBorder="1" applyAlignment="1">
      <alignment horizontal="center" wrapText="1"/>
    </xf>
    <xf numFmtId="0" fontId="17" fillId="0" borderId="2" xfId="6" applyFont="1" applyBorder="1" applyAlignment="1">
      <alignment horizontal="center" wrapText="1"/>
    </xf>
    <xf numFmtId="0" fontId="17" fillId="0" borderId="2" xfId="6" applyFont="1" applyBorder="1" applyAlignment="1">
      <alignment horizontal="left" wrapText="1"/>
    </xf>
    <xf numFmtId="0" fontId="17" fillId="0" borderId="22" xfId="6" applyFont="1" applyBorder="1" applyAlignment="1">
      <alignment horizontal="left" wrapText="1"/>
    </xf>
    <xf numFmtId="0" fontId="17" fillId="0" borderId="23" xfId="7" applyFont="1" applyBorder="1"/>
    <xf numFmtId="0" fontId="17" fillId="0" borderId="24" xfId="7" applyFont="1" applyBorder="1"/>
    <xf numFmtId="0" fontId="17" fillId="0" borderId="25" xfId="6" applyFont="1" applyBorder="1"/>
    <xf numFmtId="0" fontId="14" fillId="0" borderId="3" xfId="8" applyFont="1" applyBorder="1"/>
    <xf numFmtId="3" fontId="15" fillId="0" borderId="26" xfId="9" applyNumberFormat="1" applyFont="1" applyBorder="1"/>
    <xf numFmtId="3" fontId="15" fillId="0" borderId="27" xfId="9" applyNumberFormat="1" applyFont="1" applyBorder="1"/>
    <xf numFmtId="3" fontId="15" fillId="0" borderId="28" xfId="9" applyNumberFormat="1" applyFont="1" applyBorder="1"/>
    <xf numFmtId="3" fontId="15" fillId="0" borderId="11" xfId="9" applyNumberFormat="1" applyFont="1" applyBorder="1"/>
    <xf numFmtId="3" fontId="15" fillId="0" borderId="13" xfId="9" applyNumberFormat="1" applyFont="1" applyBorder="1"/>
    <xf numFmtId="3" fontId="15" fillId="0" borderId="16" xfId="9" applyNumberFormat="1" applyFont="1" applyBorder="1"/>
    <xf numFmtId="3" fontId="15" fillId="0" borderId="1" xfId="9" applyNumberFormat="1" applyFont="1" applyBorder="1"/>
    <xf numFmtId="3" fontId="15" fillId="0" borderId="2" xfId="9" applyNumberFormat="1" applyFont="1" applyBorder="1"/>
    <xf numFmtId="3" fontId="15" fillId="0" borderId="29" xfId="9" applyNumberFormat="1" applyFont="1" applyBorder="1"/>
    <xf numFmtId="0" fontId="17" fillId="0" borderId="0" xfId="6" applyFont="1"/>
    <xf numFmtId="0" fontId="17" fillId="0" borderId="0" xfId="6" applyFont="1" applyAlignment="1">
      <alignment wrapText="1"/>
    </xf>
    <xf numFmtId="3" fontId="15" fillId="0" borderId="0" xfId="6" applyNumberFormat="1" applyFont="1"/>
    <xf numFmtId="3" fontId="15" fillId="0" borderId="32" xfId="9" applyNumberFormat="1" applyFont="1" applyBorder="1"/>
    <xf numFmtId="0" fontId="0" fillId="0" borderId="18" xfId="0" applyBorder="1"/>
    <xf numFmtId="20" fontId="0" fillId="0" borderId="18" xfId="0" applyNumberFormat="1" applyBorder="1"/>
    <xf numFmtId="0" fontId="0" fillId="0" borderId="0" xfId="0" applyAlignment="1">
      <alignment horizontal="center"/>
    </xf>
    <xf numFmtId="0" fontId="0" fillId="2" borderId="0" xfId="0" applyFill="1"/>
    <xf numFmtId="3" fontId="15" fillId="0" borderId="9" xfId="9" applyNumberFormat="1" applyFont="1" applyBorder="1"/>
    <xf numFmtId="3" fontId="15" fillId="0" borderId="12" xfId="9" applyNumberFormat="1" applyFont="1" applyBorder="1"/>
    <xf numFmtId="3" fontId="15" fillId="0" borderId="30" xfId="9" applyNumberFormat="1" applyFont="1" applyBorder="1"/>
    <xf numFmtId="3" fontId="15" fillId="0" borderId="14" xfId="9" applyNumberFormat="1" applyFont="1" applyBorder="1"/>
    <xf numFmtId="3" fontId="15" fillId="0" borderId="10" xfId="9" applyNumberFormat="1" applyFont="1" applyBorder="1"/>
    <xf numFmtId="3" fontId="15" fillId="0" borderId="3" xfId="9" applyNumberFormat="1" applyFont="1" applyBorder="1"/>
    <xf numFmtId="3" fontId="15" fillId="0" borderId="31" xfId="9" applyNumberFormat="1" applyFont="1" applyBorder="1"/>
    <xf numFmtId="3" fontId="15" fillId="0" borderId="15" xfId="9" applyNumberFormat="1" applyFont="1" applyBorder="1"/>
    <xf numFmtId="0" fontId="0" fillId="0" borderId="0" xfId="0" applyAlignment="1">
      <alignment horizontal="right"/>
    </xf>
    <xf numFmtId="20" fontId="0" fillId="0" borderId="0" xfId="0" applyNumberFormat="1" applyAlignment="1">
      <alignment horizontal="right"/>
    </xf>
    <xf numFmtId="20" fontId="0" fillId="0" borderId="10" xfId="0" applyNumberFormat="1" applyBorder="1" applyAlignment="1">
      <alignment horizontal="right"/>
    </xf>
    <xf numFmtId="20" fontId="0" fillId="0" borderId="3" xfId="0" applyNumberFormat="1" applyBorder="1" applyAlignment="1">
      <alignment horizontal="right"/>
    </xf>
    <xf numFmtId="20" fontId="0" fillId="0" borderId="15" xfId="0" applyNumberForma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0" fillId="0" borderId="6" xfId="4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horizontal="center" vertical="center" wrapText="1"/>
    </xf>
    <xf numFmtId="1" fontId="3" fillId="0" borderId="0" xfId="4" applyNumberFormat="1" applyBorder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0" fillId="0" borderId="17" xfId="0" applyBorder="1"/>
    <xf numFmtId="0" fontId="16" fillId="0" borderId="19" xfId="6" applyFont="1" applyBorder="1" applyAlignment="1">
      <alignment horizontal="center"/>
    </xf>
    <xf numFmtId="0" fontId="16" fillId="0" borderId="20" xfId="6" applyFont="1" applyBorder="1" applyAlignment="1">
      <alignment horizontal="center"/>
    </xf>
    <xf numFmtId="0" fontId="16" fillId="0" borderId="21" xfId="6" applyFont="1" applyBorder="1" applyAlignment="1">
      <alignment horizontal="center"/>
    </xf>
    <xf numFmtId="0" fontId="15" fillId="0" borderId="23" xfId="6" applyFont="1" applyBorder="1" applyAlignment="1">
      <alignment horizontal="center"/>
    </xf>
    <xf numFmtId="0" fontId="15" fillId="0" borderId="24" xfId="6" applyFont="1" applyBorder="1" applyAlignment="1">
      <alignment horizontal="center"/>
    </xf>
    <xf numFmtId="0" fontId="15" fillId="0" borderId="25" xfId="6" applyFont="1" applyBorder="1" applyAlignment="1">
      <alignment horizontal="center"/>
    </xf>
  </cellXfs>
  <cellStyles count="10">
    <cellStyle name="ColorStyle 2 2 2" xfId="4" xr:uid="{8B881A3D-27E0-4A1A-A257-B5AFED55E493}"/>
    <cellStyle name="Normální" xfId="0" builtinId="0"/>
    <cellStyle name="Normální 16" xfId="3" xr:uid="{ABAF74FA-7689-4852-8F75-A2175CA7EB73}"/>
    <cellStyle name="Normální 16 2" xfId="7" xr:uid="{307783A0-8E0D-4AC8-BA66-0F50EA307BDE}"/>
    <cellStyle name="Normální 17" xfId="5" xr:uid="{C5B55BFA-9C00-4F2F-8A0D-ED1F2C2BCDBA}"/>
    <cellStyle name="Normální 2 2 4" xfId="6" xr:uid="{E5066C1F-F8EA-4806-BAB4-36453CB07C0B}"/>
    <cellStyle name="Normální 2 2 4 2" xfId="9" xr:uid="{C20EF14D-1DF5-41BD-A7D9-536F7C23C40B}"/>
    <cellStyle name="Normální 2 7" xfId="2" xr:uid="{C91F6480-283D-41E7-8B5C-93D37B23706B}"/>
    <cellStyle name="Normální 6 5" xfId="8" xr:uid="{1F484C67-C3E6-463E-B861-38724639FF0E}"/>
    <cellStyle name="normální_xlaJRLJR" xfId="1" xr:uid="{1FA51C72-5729-44C4-B216-CB2CFFFF7F49}"/>
  </cellStyles>
  <dxfs count="8">
    <dxf>
      <font>
        <b/>
        <i val="0"/>
      </font>
    </dxf>
    <dxf>
      <font>
        <b/>
        <i/>
      </font>
    </dxf>
    <dxf>
      <font>
        <b/>
        <i val="0"/>
      </font>
    </dxf>
    <dxf>
      <font>
        <b/>
        <i/>
      </font>
    </dxf>
    <dxf>
      <font>
        <b/>
        <i val="0"/>
      </font>
    </dxf>
    <dxf>
      <font>
        <b/>
        <i/>
      </font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60"/>
  <sheetViews>
    <sheetView workbookViewId="0">
      <selection activeCell="N137" sqref="N137"/>
    </sheetView>
  </sheetViews>
  <sheetFormatPr defaultRowHeight="14.4" x14ac:dyDescent="0.3"/>
  <cols>
    <col min="1" max="2" width="6.5546875" customWidth="1"/>
    <col min="3" max="5" width="5.33203125" customWidth="1"/>
    <col min="6" max="6" width="9.109375" customWidth="1"/>
    <col min="7" max="7" width="5.109375" customWidth="1"/>
    <col min="8" max="8" width="10.5546875" customWidth="1"/>
    <col min="9" max="10" width="6.33203125" customWidth="1"/>
    <col min="13" max="13" width="29.6640625" customWidth="1"/>
    <col min="14" max="14" width="9.109375" bestFit="1" customWidth="1"/>
    <col min="15" max="15" width="29.5546875" customWidth="1"/>
    <col min="16" max="16" width="8.77734375" customWidth="1"/>
    <col min="17" max="20" width="7.6640625" style="35" customWidth="1"/>
    <col min="22" max="22" width="8.5546875" customWidth="1"/>
    <col min="23" max="23" width="9.33203125" customWidth="1"/>
  </cols>
  <sheetData>
    <row r="1" spans="1:26" s="5" customFormat="1" ht="141.6" thickBot="1" x14ac:dyDescent="0.35">
      <c r="A1" s="102" t="s">
        <v>66</v>
      </c>
      <c r="B1" s="3" t="s">
        <v>67</v>
      </c>
      <c r="C1" s="3" t="s">
        <v>68</v>
      </c>
      <c r="D1" s="3" t="s">
        <v>69</v>
      </c>
      <c r="E1" s="103" t="s">
        <v>70</v>
      </c>
      <c r="F1" s="104" t="s">
        <v>71</v>
      </c>
      <c r="G1" s="4" t="s">
        <v>72</v>
      </c>
      <c r="H1" s="104" t="s">
        <v>73</v>
      </c>
      <c r="I1" s="3" t="s">
        <v>74</v>
      </c>
      <c r="J1" s="3" t="s">
        <v>75</v>
      </c>
      <c r="K1" s="3" t="s">
        <v>76</v>
      </c>
      <c r="L1" s="3" t="s">
        <v>77</v>
      </c>
      <c r="M1" s="3" t="s">
        <v>78</v>
      </c>
      <c r="N1" s="3" t="s">
        <v>79</v>
      </c>
      <c r="O1" s="3" t="s">
        <v>80</v>
      </c>
      <c r="P1" s="3" t="s">
        <v>81</v>
      </c>
      <c r="Q1" s="34" t="s">
        <v>82</v>
      </c>
      <c r="R1" s="34" t="s">
        <v>83</v>
      </c>
      <c r="S1" s="34" t="s">
        <v>84</v>
      </c>
      <c r="T1" s="34" t="s">
        <v>85</v>
      </c>
      <c r="U1" s="3" t="s">
        <v>86</v>
      </c>
      <c r="V1" s="3" t="s">
        <v>87</v>
      </c>
      <c r="W1" s="3" t="s">
        <v>88</v>
      </c>
      <c r="Y1" s="6"/>
      <c r="Z1" s="6"/>
    </row>
    <row r="2" spans="1:26" s="5" customFormat="1" x14ac:dyDescent="0.3">
      <c r="A2" s="42"/>
      <c r="B2" s="42"/>
      <c r="C2" s="42"/>
      <c r="D2" s="42"/>
      <c r="E2" s="105"/>
      <c r="F2" s="106"/>
      <c r="G2" s="43"/>
      <c r="H2" s="106"/>
      <c r="I2" s="42"/>
      <c r="J2" s="42"/>
      <c r="K2" s="42"/>
      <c r="L2" s="42"/>
      <c r="M2" s="42"/>
      <c r="N2" s="42"/>
      <c r="O2" s="42"/>
      <c r="P2" s="42"/>
      <c r="Q2" s="44"/>
      <c r="R2" s="44"/>
      <c r="S2" s="44"/>
      <c r="T2" s="44"/>
      <c r="U2" s="42"/>
      <c r="V2" s="42"/>
      <c r="W2" s="42"/>
      <c r="Y2" s="6"/>
      <c r="Z2" s="6"/>
    </row>
    <row r="3" spans="1:26" ht="15" thickBot="1" x14ac:dyDescent="0.35">
      <c r="L3" s="1"/>
      <c r="M3" s="2"/>
      <c r="N3" s="1"/>
      <c r="P3" s="1"/>
    </row>
    <row r="4" spans="1:26" x14ac:dyDescent="0.3">
      <c r="A4" s="24">
        <v>601</v>
      </c>
      <c r="B4" s="25">
        <v>6001</v>
      </c>
      <c r="C4" s="25" t="s">
        <v>2</v>
      </c>
      <c r="D4" s="25">
        <v>10</v>
      </c>
      <c r="E4" s="25" t="str">
        <f t="shared" ref="E4:E15" si="0">CONCATENATE(C4,D4)</f>
        <v>X10</v>
      </c>
      <c r="F4" s="25" t="s">
        <v>138</v>
      </c>
      <c r="G4" s="25">
        <v>4</v>
      </c>
      <c r="H4" s="25" t="str">
        <f t="shared" ref="H4:H15" si="1">CONCATENATE(F4,"/",G4)</f>
        <v>XXX457/4</v>
      </c>
      <c r="I4" s="25" t="s">
        <v>10</v>
      </c>
      <c r="J4" s="25" t="s">
        <v>11</v>
      </c>
      <c r="K4" s="26">
        <v>0.24444444444444446</v>
      </c>
      <c r="L4" s="26">
        <v>0.24513888888888888</v>
      </c>
      <c r="M4" s="25" t="s">
        <v>5</v>
      </c>
      <c r="N4" s="26">
        <v>0.26250000000000001</v>
      </c>
      <c r="O4" s="25" t="s">
        <v>3</v>
      </c>
      <c r="P4" s="25" t="str">
        <f t="shared" ref="P4:P14" si="2">IF(M5=O4,"OK","POZOR")</f>
        <v>OK</v>
      </c>
      <c r="Q4" s="36">
        <f t="shared" ref="Q4:Q15" si="3">IF(ISNUMBER(G4),N4-L4,IF(F4="přejezd",N4-L4,0))</f>
        <v>1.7361111111111133E-2</v>
      </c>
      <c r="R4" s="36">
        <f t="shared" ref="R4:R15" si="4">IF(ISNUMBER(G4),L4-K4,0)</f>
        <v>6.9444444444441422E-4</v>
      </c>
      <c r="S4" s="36">
        <f t="shared" ref="S4:S15" si="5">Q4+R4</f>
        <v>1.8055555555555547E-2</v>
      </c>
      <c r="T4" s="36"/>
      <c r="U4" s="25">
        <v>16.600000000000001</v>
      </c>
      <c r="V4" s="25">
        <f>INDEX('Počty dní'!A:E,MATCH(E4,'Počty dní'!C:C,0),4)</f>
        <v>195</v>
      </c>
      <c r="W4" s="27">
        <f t="shared" ref="W4:W15" si="6">V4*U4</f>
        <v>3237.0000000000005</v>
      </c>
    </row>
    <row r="5" spans="1:26" x14ac:dyDescent="0.3">
      <c r="A5" s="28">
        <v>601</v>
      </c>
      <c r="B5" s="22">
        <v>6001</v>
      </c>
      <c r="C5" s="22" t="s">
        <v>2</v>
      </c>
      <c r="D5" s="22">
        <v>10</v>
      </c>
      <c r="E5" s="22" t="str">
        <f t="shared" si="0"/>
        <v>X10</v>
      </c>
      <c r="F5" s="22" t="s">
        <v>138</v>
      </c>
      <c r="G5" s="22">
        <v>3</v>
      </c>
      <c r="H5" s="22" t="str">
        <f t="shared" si="1"/>
        <v>XXX457/3</v>
      </c>
      <c r="I5" s="22" t="s">
        <v>11</v>
      </c>
      <c r="J5" s="22" t="s">
        <v>11</v>
      </c>
      <c r="K5" s="23">
        <v>0.26319444444444445</v>
      </c>
      <c r="L5" s="23">
        <v>0.2638888888888889</v>
      </c>
      <c r="M5" s="22" t="s">
        <v>3</v>
      </c>
      <c r="N5" s="23">
        <v>0.29166666666666669</v>
      </c>
      <c r="O5" s="22" t="s">
        <v>4</v>
      </c>
      <c r="P5" s="22" t="str">
        <f t="shared" si="2"/>
        <v>OK</v>
      </c>
      <c r="Q5" s="37">
        <f t="shared" si="3"/>
        <v>2.777777777777779E-2</v>
      </c>
      <c r="R5" s="37">
        <f t="shared" si="4"/>
        <v>6.9444444444444198E-4</v>
      </c>
      <c r="S5" s="37">
        <f t="shared" si="5"/>
        <v>2.8472222222222232E-2</v>
      </c>
      <c r="T5" s="37">
        <f t="shared" ref="T5:T15" si="7">K5-N4</f>
        <v>6.9444444444444198E-4</v>
      </c>
      <c r="U5" s="22">
        <v>18.2</v>
      </c>
      <c r="V5" s="22">
        <f>INDEX('Počty dní'!A:E,MATCH(E5,'Počty dní'!C:C,0),4)</f>
        <v>195</v>
      </c>
      <c r="W5" s="29">
        <f t="shared" si="6"/>
        <v>3549</v>
      </c>
    </row>
    <row r="6" spans="1:26" x14ac:dyDescent="0.3">
      <c r="A6" s="28">
        <v>601</v>
      </c>
      <c r="B6" s="22">
        <v>6001</v>
      </c>
      <c r="C6" s="22" t="s">
        <v>2</v>
      </c>
      <c r="D6" s="22">
        <v>10</v>
      </c>
      <c r="E6" s="22" t="str">
        <f t="shared" si="0"/>
        <v>X10</v>
      </c>
      <c r="F6" s="22" t="s">
        <v>138</v>
      </c>
      <c r="G6" s="22">
        <v>8</v>
      </c>
      <c r="H6" s="22" t="str">
        <f t="shared" si="1"/>
        <v>XXX457/8</v>
      </c>
      <c r="I6" s="22" t="s">
        <v>10</v>
      </c>
      <c r="J6" s="22" t="s">
        <v>11</v>
      </c>
      <c r="K6" s="23">
        <v>0.29305555555555557</v>
      </c>
      <c r="L6" s="23">
        <v>0.29444444444444445</v>
      </c>
      <c r="M6" s="22" t="s">
        <v>4</v>
      </c>
      <c r="N6" s="23">
        <v>0.30694444444444441</v>
      </c>
      <c r="O6" s="40" t="s">
        <v>7</v>
      </c>
      <c r="P6" s="22" t="str">
        <f t="shared" si="2"/>
        <v>OK</v>
      </c>
      <c r="Q6" s="37">
        <f t="shared" si="3"/>
        <v>1.2499999999999956E-2</v>
      </c>
      <c r="R6" s="37">
        <f t="shared" si="4"/>
        <v>1.388888888888884E-3</v>
      </c>
      <c r="S6" s="37">
        <f t="shared" si="5"/>
        <v>1.388888888888884E-2</v>
      </c>
      <c r="T6" s="37">
        <f t="shared" si="7"/>
        <v>1.388888888888884E-3</v>
      </c>
      <c r="U6" s="22">
        <v>9.6999999999999993</v>
      </c>
      <c r="V6" s="22">
        <f>INDEX('Počty dní'!A:E,MATCH(E6,'Počty dní'!C:C,0),4)</f>
        <v>195</v>
      </c>
      <c r="W6" s="29">
        <f t="shared" si="6"/>
        <v>1891.4999999999998</v>
      </c>
    </row>
    <row r="7" spans="1:26" x14ac:dyDescent="0.3">
      <c r="A7" s="28">
        <v>601</v>
      </c>
      <c r="B7" s="22">
        <v>6001</v>
      </c>
      <c r="C7" s="22" t="s">
        <v>2</v>
      </c>
      <c r="D7" s="22">
        <v>10</v>
      </c>
      <c r="E7" s="22" t="str">
        <f t="shared" si="0"/>
        <v>X10</v>
      </c>
      <c r="F7" s="22" t="s">
        <v>141</v>
      </c>
      <c r="G7" s="22">
        <v>9</v>
      </c>
      <c r="H7" s="22" t="str">
        <f t="shared" si="1"/>
        <v>XXX454/9</v>
      </c>
      <c r="I7" s="22" t="s">
        <v>10</v>
      </c>
      <c r="J7" s="22" t="s">
        <v>11</v>
      </c>
      <c r="K7" s="23">
        <v>0.30763888888888891</v>
      </c>
      <c r="L7" s="23">
        <v>0.30833333333333335</v>
      </c>
      <c r="M7" s="40" t="s">
        <v>7</v>
      </c>
      <c r="N7" s="23">
        <v>0.31527777777777777</v>
      </c>
      <c r="O7" s="40" t="s">
        <v>15</v>
      </c>
      <c r="P7" s="22" t="str">
        <f t="shared" ref="P7:P11" si="8">IF(M8=O7,"OK","POZOR")</f>
        <v>OK</v>
      </c>
      <c r="Q7" s="37">
        <f t="shared" ref="Q7:Q11" si="9">IF(ISNUMBER(G7),N7-L7,IF(F7="přejezd",N7-L7,0))</f>
        <v>6.9444444444444198E-3</v>
      </c>
      <c r="R7" s="37">
        <f t="shared" ref="R7:R11" si="10">IF(ISNUMBER(G7),L7-K7,0)</f>
        <v>6.9444444444444198E-4</v>
      </c>
      <c r="S7" s="37">
        <f t="shared" ref="S7:S11" si="11">Q7+R7</f>
        <v>7.6388888888888618E-3</v>
      </c>
      <c r="T7" s="37">
        <f t="shared" ref="T7:T11" si="12">K7-N6</f>
        <v>6.9444444444449749E-4</v>
      </c>
      <c r="U7" s="22">
        <v>5.4</v>
      </c>
      <c r="V7" s="22">
        <f>INDEX('Počty dní'!A:E,MATCH(E7,'Počty dní'!C:C,0),4)</f>
        <v>195</v>
      </c>
      <c r="W7" s="29">
        <f t="shared" si="6"/>
        <v>1053</v>
      </c>
    </row>
    <row r="8" spans="1:26" x14ac:dyDescent="0.3">
      <c r="A8" s="28">
        <v>601</v>
      </c>
      <c r="B8" s="22">
        <v>6001</v>
      </c>
      <c r="C8" s="22" t="s">
        <v>2</v>
      </c>
      <c r="D8" s="22">
        <v>10</v>
      </c>
      <c r="E8" s="22" t="str">
        <f t="shared" si="0"/>
        <v>X10</v>
      </c>
      <c r="F8" s="22" t="s">
        <v>141</v>
      </c>
      <c r="G8" s="22">
        <v>10</v>
      </c>
      <c r="H8" s="22" t="str">
        <f t="shared" si="1"/>
        <v>XXX454/10</v>
      </c>
      <c r="I8" s="22" t="s">
        <v>10</v>
      </c>
      <c r="J8" s="22" t="s">
        <v>11</v>
      </c>
      <c r="K8" s="23">
        <v>0.31597222222222221</v>
      </c>
      <c r="L8" s="23">
        <v>0.31597222222222221</v>
      </c>
      <c r="M8" s="40" t="s">
        <v>15</v>
      </c>
      <c r="N8" s="23">
        <v>0.32777777777777778</v>
      </c>
      <c r="O8" s="40" t="s">
        <v>13</v>
      </c>
      <c r="P8" s="22" t="str">
        <f t="shared" si="8"/>
        <v>OK</v>
      </c>
      <c r="Q8" s="37">
        <f t="shared" si="9"/>
        <v>1.1805555555555569E-2</v>
      </c>
      <c r="R8" s="37">
        <f t="shared" si="10"/>
        <v>0</v>
      </c>
      <c r="S8" s="37">
        <f t="shared" si="11"/>
        <v>1.1805555555555569E-2</v>
      </c>
      <c r="T8" s="37">
        <f t="shared" si="12"/>
        <v>6.9444444444444198E-4</v>
      </c>
      <c r="U8" s="22">
        <v>7.9</v>
      </c>
      <c r="V8" s="22">
        <f>INDEX('Počty dní'!A:E,MATCH(E8,'Počty dní'!C:C,0),4)</f>
        <v>195</v>
      </c>
      <c r="W8" s="29">
        <f t="shared" si="6"/>
        <v>1540.5</v>
      </c>
    </row>
    <row r="9" spans="1:26" x14ac:dyDescent="0.3">
      <c r="A9" s="28">
        <v>601</v>
      </c>
      <c r="B9" s="22">
        <v>6001</v>
      </c>
      <c r="C9" s="22" t="s">
        <v>2</v>
      </c>
      <c r="D9" s="22">
        <v>10</v>
      </c>
      <c r="E9" s="22" t="str">
        <f t="shared" ref="E9" si="13">CONCATENATE(C9,D9)</f>
        <v>X10</v>
      </c>
      <c r="F9" s="22" t="s">
        <v>29</v>
      </c>
      <c r="G9" s="22"/>
      <c r="H9" s="22" t="str">
        <f t="shared" si="1"/>
        <v>přejezd/</v>
      </c>
      <c r="I9" s="22"/>
      <c r="J9" s="22" t="s">
        <v>11</v>
      </c>
      <c r="K9" s="23">
        <v>0.32777777777777778</v>
      </c>
      <c r="L9" s="23">
        <v>0.32777777777777778</v>
      </c>
      <c r="M9" s="40" t="s">
        <v>13</v>
      </c>
      <c r="N9" s="23">
        <v>0.3298611111111111</v>
      </c>
      <c r="O9" s="40" t="s">
        <v>0</v>
      </c>
      <c r="P9" s="22" t="str">
        <f t="shared" si="8"/>
        <v>OK</v>
      </c>
      <c r="Q9" s="37">
        <f t="shared" si="9"/>
        <v>2.0833333333333259E-3</v>
      </c>
      <c r="R9" s="37">
        <f t="shared" si="10"/>
        <v>0</v>
      </c>
      <c r="S9" s="37">
        <f t="shared" si="11"/>
        <v>2.0833333333333259E-3</v>
      </c>
      <c r="T9" s="37">
        <f t="shared" si="12"/>
        <v>0</v>
      </c>
      <c r="U9" s="22">
        <v>0</v>
      </c>
      <c r="V9" s="22">
        <f>INDEX('Počty dní'!A:E,MATCH(E9,'Počty dní'!C:C,0),4)</f>
        <v>195</v>
      </c>
      <c r="W9" s="29">
        <f t="shared" si="6"/>
        <v>0</v>
      </c>
    </row>
    <row r="10" spans="1:26" x14ac:dyDescent="0.3">
      <c r="A10" s="28">
        <v>601</v>
      </c>
      <c r="B10" s="22">
        <v>6001</v>
      </c>
      <c r="C10" s="22" t="s">
        <v>2</v>
      </c>
      <c r="D10" s="22"/>
      <c r="E10" s="22" t="str">
        <f t="shared" si="0"/>
        <v>X</v>
      </c>
      <c r="F10" s="22" t="s">
        <v>134</v>
      </c>
      <c r="G10" s="22">
        <v>10</v>
      </c>
      <c r="H10" s="22" t="str">
        <f t="shared" si="1"/>
        <v>XXX452/10</v>
      </c>
      <c r="I10" s="22" t="s">
        <v>10</v>
      </c>
      <c r="J10" s="22" t="s">
        <v>11</v>
      </c>
      <c r="K10" s="23">
        <v>0.44236111111111115</v>
      </c>
      <c r="L10" s="23">
        <v>0.44444444444444442</v>
      </c>
      <c r="M10" s="40" t="s">
        <v>0</v>
      </c>
      <c r="N10" s="23">
        <v>0.47916666666666669</v>
      </c>
      <c r="O10" s="22" t="s">
        <v>17</v>
      </c>
      <c r="P10" s="22" t="str">
        <f t="shared" si="8"/>
        <v>OK</v>
      </c>
      <c r="Q10" s="37">
        <f t="shared" si="9"/>
        <v>3.4722222222222265E-2</v>
      </c>
      <c r="R10" s="37">
        <f t="shared" si="10"/>
        <v>2.0833333333332704E-3</v>
      </c>
      <c r="S10" s="37">
        <f t="shared" si="11"/>
        <v>3.6805555555555536E-2</v>
      </c>
      <c r="T10" s="37">
        <f t="shared" si="12"/>
        <v>0.11250000000000004</v>
      </c>
      <c r="U10" s="22">
        <v>31.8</v>
      </c>
      <c r="V10" s="22">
        <f>INDEX('Počty dní'!A:E,MATCH(E10,'Počty dní'!C:C,0),4)</f>
        <v>205</v>
      </c>
      <c r="W10" s="29">
        <f t="shared" si="6"/>
        <v>6519</v>
      </c>
    </row>
    <row r="11" spans="1:26" x14ac:dyDescent="0.3">
      <c r="A11" s="28">
        <v>601</v>
      </c>
      <c r="B11" s="22">
        <v>6001</v>
      </c>
      <c r="C11" s="22" t="s">
        <v>2</v>
      </c>
      <c r="D11" s="22"/>
      <c r="E11" s="22" t="str">
        <f>CONCATENATE(C11,D11)</f>
        <v>X</v>
      </c>
      <c r="F11" s="22" t="s">
        <v>133</v>
      </c>
      <c r="G11" s="22">
        <v>3</v>
      </c>
      <c r="H11" s="22" t="str">
        <f t="shared" si="1"/>
        <v>XXX453/3</v>
      </c>
      <c r="I11" s="22" t="s">
        <v>10</v>
      </c>
      <c r="J11" s="22" t="s">
        <v>11</v>
      </c>
      <c r="K11" s="23">
        <v>0.51180555555555551</v>
      </c>
      <c r="L11" s="23">
        <v>0.51388888888888895</v>
      </c>
      <c r="M11" s="22" t="s">
        <v>17</v>
      </c>
      <c r="N11" s="23">
        <v>0.54652777777777783</v>
      </c>
      <c r="O11" s="22" t="s">
        <v>30</v>
      </c>
      <c r="P11" s="22" t="str">
        <f t="shared" si="8"/>
        <v>OK</v>
      </c>
      <c r="Q11" s="37">
        <f t="shared" si="9"/>
        <v>3.2638888888888884E-2</v>
      </c>
      <c r="R11" s="37">
        <f t="shared" si="10"/>
        <v>2.083333333333437E-3</v>
      </c>
      <c r="S11" s="37">
        <f t="shared" si="11"/>
        <v>3.4722222222222321E-2</v>
      </c>
      <c r="T11" s="37">
        <f t="shared" si="12"/>
        <v>3.2638888888888828E-2</v>
      </c>
      <c r="U11" s="22">
        <v>29.4</v>
      </c>
      <c r="V11" s="22">
        <f>INDEX('Počty dní'!A:E,MATCH(E11,'Počty dní'!C:C,0),4)</f>
        <v>205</v>
      </c>
      <c r="W11" s="29">
        <f t="shared" si="6"/>
        <v>6027</v>
      </c>
    </row>
    <row r="12" spans="1:26" x14ac:dyDescent="0.3">
      <c r="A12" s="28">
        <v>601</v>
      </c>
      <c r="B12" s="22">
        <v>6001</v>
      </c>
      <c r="C12" s="22" t="s">
        <v>2</v>
      </c>
      <c r="D12" s="22"/>
      <c r="E12" s="22" t="str">
        <f>CONCATENATE(C12,D12)</f>
        <v>X</v>
      </c>
      <c r="F12" s="22" t="s">
        <v>133</v>
      </c>
      <c r="G12" s="22">
        <v>6</v>
      </c>
      <c r="H12" s="22" t="str">
        <f t="shared" si="1"/>
        <v>XXX453/6</v>
      </c>
      <c r="I12" s="22" t="s">
        <v>10</v>
      </c>
      <c r="J12" s="22" t="s">
        <v>11</v>
      </c>
      <c r="K12" s="23">
        <v>0.54791666666666672</v>
      </c>
      <c r="L12" s="23">
        <v>0.54861111111111105</v>
      </c>
      <c r="M12" s="22" t="s">
        <v>30</v>
      </c>
      <c r="N12" s="23">
        <v>0.57847222222222217</v>
      </c>
      <c r="O12" s="22" t="s">
        <v>17</v>
      </c>
      <c r="P12" s="22" t="str">
        <f t="shared" si="2"/>
        <v>OK</v>
      </c>
      <c r="Q12" s="37">
        <f t="shared" si="3"/>
        <v>2.9861111111111116E-2</v>
      </c>
      <c r="R12" s="37">
        <f t="shared" si="4"/>
        <v>6.9444444444433095E-4</v>
      </c>
      <c r="S12" s="37">
        <f t="shared" si="5"/>
        <v>3.0555555555555447E-2</v>
      </c>
      <c r="T12" s="37">
        <f t="shared" si="7"/>
        <v>1.388888888888884E-3</v>
      </c>
      <c r="U12" s="22">
        <v>29.4</v>
      </c>
      <c r="V12" s="22">
        <f>INDEX('Počty dní'!A:E,MATCH(E12,'Počty dní'!C:C,0),4)</f>
        <v>205</v>
      </c>
      <c r="W12" s="29">
        <f t="shared" si="6"/>
        <v>6027</v>
      </c>
    </row>
    <row r="13" spans="1:26" x14ac:dyDescent="0.3">
      <c r="A13" s="28">
        <v>601</v>
      </c>
      <c r="B13" s="22">
        <v>6001</v>
      </c>
      <c r="C13" s="22" t="s">
        <v>2</v>
      </c>
      <c r="D13" s="22">
        <v>10</v>
      </c>
      <c r="E13" s="22" t="str">
        <f>CONCATENATE(C13,D13)</f>
        <v>X10</v>
      </c>
      <c r="F13" s="22" t="s">
        <v>135</v>
      </c>
      <c r="G13" s="22">
        <v>13</v>
      </c>
      <c r="H13" s="22" t="str">
        <f t="shared" si="1"/>
        <v>XXX455/13</v>
      </c>
      <c r="I13" s="22" t="s">
        <v>11</v>
      </c>
      <c r="J13" s="22" t="s">
        <v>11</v>
      </c>
      <c r="K13" s="23">
        <v>0.59722222222222221</v>
      </c>
      <c r="L13" s="23">
        <v>0.60069444444444442</v>
      </c>
      <c r="M13" s="22" t="s">
        <v>17</v>
      </c>
      <c r="N13" s="23">
        <v>0.63263888888888886</v>
      </c>
      <c r="O13" s="22" t="s">
        <v>1</v>
      </c>
      <c r="P13" s="22" t="str">
        <f t="shared" si="2"/>
        <v>OK</v>
      </c>
      <c r="Q13" s="37">
        <f t="shared" si="3"/>
        <v>3.1944444444444442E-2</v>
      </c>
      <c r="R13" s="37">
        <f t="shared" si="4"/>
        <v>3.4722222222222099E-3</v>
      </c>
      <c r="S13" s="37">
        <f t="shared" si="5"/>
        <v>3.5416666666666652E-2</v>
      </c>
      <c r="T13" s="37">
        <f t="shared" si="7"/>
        <v>1.8750000000000044E-2</v>
      </c>
      <c r="U13" s="22">
        <v>33.799999999999997</v>
      </c>
      <c r="V13" s="22">
        <f>INDEX('Počty dní'!A:E,MATCH(E13,'Počty dní'!C:C,0),4)</f>
        <v>195</v>
      </c>
      <c r="W13" s="29">
        <f t="shared" si="6"/>
        <v>6590.9999999999991</v>
      </c>
    </row>
    <row r="14" spans="1:26" x14ac:dyDescent="0.3">
      <c r="A14" s="28">
        <v>601</v>
      </c>
      <c r="B14" s="22">
        <v>6001</v>
      </c>
      <c r="C14" s="22" t="s">
        <v>2</v>
      </c>
      <c r="D14" s="22"/>
      <c r="E14" s="22" t="str">
        <f>CONCATENATE(C14,D14)</f>
        <v>X</v>
      </c>
      <c r="F14" s="22" t="s">
        <v>135</v>
      </c>
      <c r="G14" s="22">
        <v>20</v>
      </c>
      <c r="H14" s="22" t="str">
        <f t="shared" si="1"/>
        <v>XXX455/20</v>
      </c>
      <c r="I14" s="22" t="s">
        <v>10</v>
      </c>
      <c r="J14" s="22" t="s">
        <v>11</v>
      </c>
      <c r="K14" s="23">
        <v>0.63611111111111118</v>
      </c>
      <c r="L14" s="23">
        <v>0.63750000000000007</v>
      </c>
      <c r="M14" s="22" t="s">
        <v>1</v>
      </c>
      <c r="N14" s="23">
        <v>0.67361111111111116</v>
      </c>
      <c r="O14" s="22" t="s">
        <v>17</v>
      </c>
      <c r="P14" s="22" t="str">
        <f t="shared" si="2"/>
        <v>OK</v>
      </c>
      <c r="Q14" s="37">
        <f t="shared" si="3"/>
        <v>3.6111111111111094E-2</v>
      </c>
      <c r="R14" s="37">
        <f t="shared" si="4"/>
        <v>1.388888888888884E-3</v>
      </c>
      <c r="S14" s="37">
        <f t="shared" si="5"/>
        <v>3.7499999999999978E-2</v>
      </c>
      <c r="T14" s="37">
        <f t="shared" si="7"/>
        <v>3.4722222222223209E-3</v>
      </c>
      <c r="U14" s="22">
        <v>36</v>
      </c>
      <c r="V14" s="22">
        <f>INDEX('Počty dní'!A:E,MATCH(E14,'Počty dní'!C:C,0),4)</f>
        <v>205</v>
      </c>
      <c r="W14" s="29">
        <f t="shared" si="6"/>
        <v>7380</v>
      </c>
    </row>
    <row r="15" spans="1:26" ht="15" thickBot="1" x14ac:dyDescent="0.35">
      <c r="A15" s="30">
        <v>601</v>
      </c>
      <c r="B15" s="31">
        <v>6001</v>
      </c>
      <c r="C15" s="31" t="s">
        <v>2</v>
      </c>
      <c r="D15" s="31"/>
      <c r="E15" s="31" t="str">
        <f t="shared" si="0"/>
        <v>X</v>
      </c>
      <c r="F15" s="31" t="s">
        <v>135</v>
      </c>
      <c r="G15" s="31">
        <v>19</v>
      </c>
      <c r="H15" s="31" t="str">
        <f t="shared" si="1"/>
        <v>XXX455/19</v>
      </c>
      <c r="I15" s="31" t="s">
        <v>11</v>
      </c>
      <c r="J15" s="31" t="s">
        <v>11</v>
      </c>
      <c r="K15" s="32">
        <v>0.68888888888888899</v>
      </c>
      <c r="L15" s="32">
        <v>0.69097222222222221</v>
      </c>
      <c r="M15" s="31" t="s">
        <v>17</v>
      </c>
      <c r="N15" s="32">
        <v>0.72569444444444453</v>
      </c>
      <c r="O15" s="31" t="s">
        <v>5</v>
      </c>
      <c r="P15" s="31"/>
      <c r="Q15" s="38">
        <f t="shared" si="3"/>
        <v>3.4722222222222321E-2</v>
      </c>
      <c r="R15" s="38">
        <f t="shared" si="4"/>
        <v>2.0833333333332149E-3</v>
      </c>
      <c r="S15" s="38">
        <f t="shared" si="5"/>
        <v>3.6805555555555536E-2</v>
      </c>
      <c r="T15" s="38">
        <f t="shared" si="7"/>
        <v>1.5277777777777835E-2</v>
      </c>
      <c r="U15" s="31">
        <v>34.5</v>
      </c>
      <c r="V15" s="31">
        <f>INDEX('Počty dní'!A:E,MATCH(E15,'Počty dní'!C:C,0),4)</f>
        <v>205</v>
      </c>
      <c r="W15" s="33">
        <f t="shared" si="6"/>
        <v>7072.5</v>
      </c>
    </row>
    <row r="16" spans="1:26" ht="15" thickBot="1" x14ac:dyDescent="0.35">
      <c r="A16" s="8" t="str">
        <f ca="1">CONCATENATE(INDIRECT("R[-3]C[0]",FALSE),"celkem")</f>
        <v>601celkem</v>
      </c>
      <c r="B16" s="9"/>
      <c r="C16" s="9" t="str">
        <f ca="1">INDIRECT("R[-1]C[12]",FALSE)</f>
        <v>Mohelno</v>
      </c>
      <c r="D16" s="10"/>
      <c r="E16" s="9"/>
      <c r="F16" s="10"/>
      <c r="G16" s="11"/>
      <c r="H16" s="12"/>
      <c r="I16" s="13"/>
      <c r="J16" s="14" t="str">
        <f ca="1">INDIRECT("R[-2]C[0]",FALSE)</f>
        <v>V</v>
      </c>
      <c r="K16" s="15"/>
      <c r="L16" s="16"/>
      <c r="M16" s="17"/>
      <c r="N16" s="16"/>
      <c r="O16" s="18"/>
      <c r="P16" s="9"/>
      <c r="Q16" s="39">
        <f>SUM(Q4:Q15)</f>
        <v>0.27847222222222234</v>
      </c>
      <c r="R16" s="39">
        <f t="shared" ref="R16:T16" si="14">SUM(R4:R15)</f>
        <v>1.5277777777777529E-2</v>
      </c>
      <c r="S16" s="39">
        <f t="shared" si="14"/>
        <v>0.29374999999999984</v>
      </c>
      <c r="T16" s="39">
        <f t="shared" si="14"/>
        <v>0.18750000000000022</v>
      </c>
      <c r="U16" s="19">
        <f>SUM(U4:U15)</f>
        <v>252.7</v>
      </c>
      <c r="V16" s="20"/>
      <c r="W16" s="21">
        <f>SUM(W4:W15)</f>
        <v>50887.5</v>
      </c>
      <c r="X16" s="7"/>
    </row>
    <row r="17" spans="1:24" x14ac:dyDescent="0.3">
      <c r="L17" s="1"/>
      <c r="N17" s="1"/>
    </row>
    <row r="18" spans="1:24" ht="15" thickBot="1" x14ac:dyDescent="0.35">
      <c r="L18" s="1"/>
      <c r="N18" s="1"/>
    </row>
    <row r="19" spans="1:24" x14ac:dyDescent="0.3">
      <c r="A19" s="24">
        <v>602</v>
      </c>
      <c r="B19" s="25">
        <v>6002</v>
      </c>
      <c r="C19" s="25" t="s">
        <v>2</v>
      </c>
      <c r="D19" s="25"/>
      <c r="E19" s="25" t="str">
        <f t="shared" ref="E19:E31" si="15">CONCATENATE(C19,D19)</f>
        <v>X</v>
      </c>
      <c r="F19" s="25" t="s">
        <v>138</v>
      </c>
      <c r="G19" s="25">
        <v>2</v>
      </c>
      <c r="H19" s="25" t="str">
        <f t="shared" ref="H19:H31" si="16">CONCATENATE(F19,"/",G19)</f>
        <v>XXX457/2</v>
      </c>
      <c r="I19" s="25" t="s">
        <v>10</v>
      </c>
      <c r="J19" s="25" t="s">
        <v>10</v>
      </c>
      <c r="K19" s="26">
        <v>0.18194444444444444</v>
      </c>
      <c r="L19" s="26">
        <v>0.18263888888888891</v>
      </c>
      <c r="M19" s="25" t="s">
        <v>5</v>
      </c>
      <c r="N19" s="26">
        <v>0.20277777777777781</v>
      </c>
      <c r="O19" s="45" t="s">
        <v>0</v>
      </c>
      <c r="P19" s="25" t="str">
        <f t="shared" ref="P19:P30" si="17">IF(M20=O19,"OK","POZOR")</f>
        <v>OK</v>
      </c>
      <c r="Q19" s="36">
        <f t="shared" ref="Q19:Q31" si="18">IF(ISNUMBER(G19),N19-L19,IF(F19="přejezd",N19-L19,0))</f>
        <v>2.0138888888888901E-2</v>
      </c>
      <c r="R19" s="36">
        <f t="shared" ref="R19:R31" si="19">IF(ISNUMBER(G19),L19-K19,0)</f>
        <v>6.9444444444446973E-4</v>
      </c>
      <c r="S19" s="36">
        <f t="shared" ref="S19:S31" si="20">Q19+R19</f>
        <v>2.083333333333337E-2</v>
      </c>
      <c r="T19" s="36"/>
      <c r="U19" s="25">
        <v>18</v>
      </c>
      <c r="V19" s="25">
        <f>INDEX('Počty dní'!A:E,MATCH(E19,'Počty dní'!C:C,0),4)</f>
        <v>205</v>
      </c>
      <c r="W19" s="27">
        <f t="shared" ref="W19:W31" si="21">V19*U19</f>
        <v>3690</v>
      </c>
    </row>
    <row r="20" spans="1:24" x14ac:dyDescent="0.3">
      <c r="A20" s="28">
        <v>602</v>
      </c>
      <c r="B20" s="22">
        <v>6002</v>
      </c>
      <c r="C20" s="22" t="s">
        <v>2</v>
      </c>
      <c r="D20" s="22"/>
      <c r="E20" s="22" t="str">
        <f>CONCATENATE(C20,D20)</f>
        <v>X</v>
      </c>
      <c r="F20" s="22" t="s">
        <v>138</v>
      </c>
      <c r="G20" s="22">
        <v>1</v>
      </c>
      <c r="H20" s="22" t="str">
        <f>CONCATENATE(F20,"/",G20)</f>
        <v>XXX457/1</v>
      </c>
      <c r="I20" s="22" t="s">
        <v>10</v>
      </c>
      <c r="J20" s="22" t="s">
        <v>10</v>
      </c>
      <c r="K20" s="23">
        <v>0.22430555555555556</v>
      </c>
      <c r="L20" s="23">
        <v>0.22569444444444445</v>
      </c>
      <c r="M20" s="22" t="s">
        <v>0</v>
      </c>
      <c r="N20" s="23">
        <v>0.25416666666666665</v>
      </c>
      <c r="O20" s="40" t="s">
        <v>1</v>
      </c>
      <c r="P20" s="22" t="str">
        <f t="shared" si="17"/>
        <v>OK</v>
      </c>
      <c r="Q20" s="37">
        <f t="shared" si="18"/>
        <v>2.8472222222222204E-2</v>
      </c>
      <c r="R20" s="37">
        <f t="shared" si="19"/>
        <v>1.388888888888884E-3</v>
      </c>
      <c r="S20" s="37">
        <f t="shared" si="20"/>
        <v>2.9861111111111088E-2</v>
      </c>
      <c r="T20" s="37">
        <f t="shared" ref="T20:T31" si="22">K20-N19</f>
        <v>2.1527777777777757E-2</v>
      </c>
      <c r="U20" s="22">
        <v>28.2</v>
      </c>
      <c r="V20" s="22">
        <f>INDEX('Počty dní'!A:E,MATCH(E20,'Počty dní'!C:C,0),4)</f>
        <v>205</v>
      </c>
      <c r="W20" s="29">
        <f>V20*U20</f>
        <v>5781</v>
      </c>
    </row>
    <row r="21" spans="1:24" x14ac:dyDescent="0.3">
      <c r="A21" s="28">
        <v>602</v>
      </c>
      <c r="B21" s="22">
        <v>6002</v>
      </c>
      <c r="C21" s="22" t="s">
        <v>2</v>
      </c>
      <c r="D21" s="22"/>
      <c r="E21" s="22" t="str">
        <f>CONCATENATE(C21,D21)</f>
        <v>X</v>
      </c>
      <c r="F21" s="22" t="s">
        <v>138</v>
      </c>
      <c r="G21" s="22">
        <v>6</v>
      </c>
      <c r="H21" s="22" t="str">
        <f>CONCATENATE(F21,"/",G21)</f>
        <v>XXX457/6</v>
      </c>
      <c r="I21" s="22" t="s">
        <v>10</v>
      </c>
      <c r="J21" s="22" t="s">
        <v>10</v>
      </c>
      <c r="K21" s="23">
        <v>0.25833333333333336</v>
      </c>
      <c r="L21" s="23">
        <v>0.25972222222222224</v>
      </c>
      <c r="M21" s="22" t="s">
        <v>1</v>
      </c>
      <c r="N21" s="23">
        <v>0.29166666666666669</v>
      </c>
      <c r="O21" s="40" t="s">
        <v>0</v>
      </c>
      <c r="P21" s="22" t="str">
        <f t="shared" si="17"/>
        <v>OK</v>
      </c>
      <c r="Q21" s="37">
        <f t="shared" si="18"/>
        <v>3.1944444444444442E-2</v>
      </c>
      <c r="R21" s="37">
        <f t="shared" si="19"/>
        <v>1.388888888888884E-3</v>
      </c>
      <c r="S21" s="37">
        <f t="shared" si="20"/>
        <v>3.3333333333333326E-2</v>
      </c>
      <c r="T21" s="37">
        <f t="shared" si="22"/>
        <v>4.1666666666667074E-3</v>
      </c>
      <c r="U21" s="22">
        <v>27.2</v>
      </c>
      <c r="V21" s="22">
        <f>INDEX('Počty dní'!A:E,MATCH(E21,'Počty dní'!C:C,0),4)</f>
        <v>205</v>
      </c>
      <c r="W21" s="29">
        <f>V21*U21</f>
        <v>5576</v>
      </c>
    </row>
    <row r="22" spans="1:24" x14ac:dyDescent="0.3">
      <c r="A22" s="28">
        <v>602</v>
      </c>
      <c r="B22" s="22">
        <v>6002</v>
      </c>
      <c r="C22" s="22" t="s">
        <v>2</v>
      </c>
      <c r="D22" s="22">
        <v>10</v>
      </c>
      <c r="E22" s="22" t="str">
        <f>CONCATENATE(C22,D22)</f>
        <v>X10</v>
      </c>
      <c r="F22" s="22" t="s">
        <v>139</v>
      </c>
      <c r="G22" s="22">
        <v>8</v>
      </c>
      <c r="H22" s="22" t="str">
        <f>CONCATENATE(F22,"/",G22)</f>
        <v>XXX450/8</v>
      </c>
      <c r="I22" s="22" t="s">
        <v>10</v>
      </c>
      <c r="J22" s="22" t="s">
        <v>10</v>
      </c>
      <c r="K22" s="23">
        <v>0.29166666666666669</v>
      </c>
      <c r="L22" s="23">
        <v>0.29236111111111113</v>
      </c>
      <c r="M22" s="22" t="s">
        <v>0</v>
      </c>
      <c r="N22" s="23">
        <v>0.31944444444444448</v>
      </c>
      <c r="O22" s="22" t="s">
        <v>17</v>
      </c>
      <c r="P22" s="22" t="str">
        <f t="shared" si="17"/>
        <v>OK</v>
      </c>
      <c r="Q22" s="37">
        <f t="shared" si="18"/>
        <v>2.7083333333333348E-2</v>
      </c>
      <c r="R22" s="37">
        <f t="shared" si="19"/>
        <v>6.9444444444444198E-4</v>
      </c>
      <c r="S22" s="37">
        <f t="shared" si="20"/>
        <v>2.777777777777779E-2</v>
      </c>
      <c r="T22" s="37">
        <f t="shared" si="22"/>
        <v>0</v>
      </c>
      <c r="U22" s="22">
        <v>26.5</v>
      </c>
      <c r="V22" s="22">
        <f>INDEX('Počty dní'!A:E,MATCH(E22,'Počty dní'!C:C,0),4)</f>
        <v>195</v>
      </c>
      <c r="W22" s="29">
        <f>V22*U22</f>
        <v>5167.5</v>
      </c>
    </row>
    <row r="23" spans="1:24" x14ac:dyDescent="0.3">
      <c r="A23" s="28">
        <v>602</v>
      </c>
      <c r="B23" s="22">
        <v>6002</v>
      </c>
      <c r="C23" s="22" t="s">
        <v>2</v>
      </c>
      <c r="D23" s="22"/>
      <c r="E23" s="22" t="str">
        <f>CONCATENATE(C23,D23)</f>
        <v>X</v>
      </c>
      <c r="F23" s="22" t="s">
        <v>132</v>
      </c>
      <c r="G23" s="22">
        <v>7</v>
      </c>
      <c r="H23" s="22" t="str">
        <f>CONCATENATE(F23,"/",G23)</f>
        <v>XXX105/7</v>
      </c>
      <c r="I23" s="22" t="s">
        <v>10</v>
      </c>
      <c r="J23" s="22" t="s">
        <v>10</v>
      </c>
      <c r="K23" s="23">
        <v>0.3527777777777778</v>
      </c>
      <c r="L23" s="23">
        <v>0.35416666666666669</v>
      </c>
      <c r="M23" s="22" t="s">
        <v>17</v>
      </c>
      <c r="N23" s="23">
        <v>0.37222222222222223</v>
      </c>
      <c r="O23" s="22" t="s">
        <v>32</v>
      </c>
      <c r="P23" s="22" t="str">
        <f t="shared" si="17"/>
        <v>OK</v>
      </c>
      <c r="Q23" s="37">
        <f t="shared" si="18"/>
        <v>1.8055555555555547E-2</v>
      </c>
      <c r="R23" s="37">
        <f t="shared" si="19"/>
        <v>1.388888888888884E-3</v>
      </c>
      <c r="S23" s="37">
        <f t="shared" si="20"/>
        <v>1.9444444444444431E-2</v>
      </c>
      <c r="T23" s="37">
        <f t="shared" si="22"/>
        <v>3.3333333333333326E-2</v>
      </c>
      <c r="U23" s="22">
        <v>16.7</v>
      </c>
      <c r="V23" s="22">
        <f>INDEX('Počty dní'!A:E,MATCH(E23,'Počty dní'!C:C,0),4)</f>
        <v>205</v>
      </c>
      <c r="W23" s="29">
        <f>V23*U23</f>
        <v>3423.5</v>
      </c>
    </row>
    <row r="24" spans="1:24" x14ac:dyDescent="0.3">
      <c r="A24" s="28">
        <v>602</v>
      </c>
      <c r="B24" s="22">
        <v>6002</v>
      </c>
      <c r="C24" s="22" t="s">
        <v>2</v>
      </c>
      <c r="D24" s="22"/>
      <c r="E24" s="22" t="str">
        <f>CONCATENATE(C24,D24)</f>
        <v>X</v>
      </c>
      <c r="F24" s="22" t="s">
        <v>132</v>
      </c>
      <c r="G24" s="22">
        <v>8</v>
      </c>
      <c r="H24" s="22" t="str">
        <f>CONCATENATE(F24,"/",G24)</f>
        <v>XXX105/8</v>
      </c>
      <c r="I24" s="22" t="s">
        <v>10</v>
      </c>
      <c r="J24" s="22" t="s">
        <v>10</v>
      </c>
      <c r="K24" s="23">
        <v>0.37291666666666662</v>
      </c>
      <c r="L24" s="23">
        <v>0.37361111111111112</v>
      </c>
      <c r="M24" s="22" t="s">
        <v>32</v>
      </c>
      <c r="N24" s="23">
        <v>0.3923611111111111</v>
      </c>
      <c r="O24" s="22" t="s">
        <v>17</v>
      </c>
      <c r="P24" s="22" t="str">
        <f t="shared" si="17"/>
        <v>OK</v>
      </c>
      <c r="Q24" s="37">
        <f t="shared" si="18"/>
        <v>1.8749999999999989E-2</v>
      </c>
      <c r="R24" s="37">
        <f t="shared" si="19"/>
        <v>6.9444444444449749E-4</v>
      </c>
      <c r="S24" s="37">
        <f t="shared" si="20"/>
        <v>1.9444444444444486E-2</v>
      </c>
      <c r="T24" s="37">
        <f t="shared" si="22"/>
        <v>6.9444444444438647E-4</v>
      </c>
      <c r="U24" s="22">
        <v>16.7</v>
      </c>
      <c r="V24" s="22">
        <f>INDEX('Počty dní'!A:E,MATCH(E24,'Počty dní'!C:C,0),4)</f>
        <v>205</v>
      </c>
      <c r="W24" s="29">
        <f>V24*U24</f>
        <v>3423.5</v>
      </c>
    </row>
    <row r="25" spans="1:24" x14ac:dyDescent="0.3">
      <c r="A25" s="28">
        <v>602</v>
      </c>
      <c r="B25" s="22">
        <v>6002</v>
      </c>
      <c r="C25" s="22" t="s">
        <v>2</v>
      </c>
      <c r="D25" s="22">
        <v>10</v>
      </c>
      <c r="E25" s="22" t="str">
        <f t="shared" si="15"/>
        <v>X10</v>
      </c>
      <c r="F25" s="22" t="s">
        <v>139</v>
      </c>
      <c r="G25" s="22">
        <v>15</v>
      </c>
      <c r="H25" s="22" t="str">
        <f t="shared" si="16"/>
        <v>XXX450/15</v>
      </c>
      <c r="I25" s="22" t="s">
        <v>10</v>
      </c>
      <c r="J25" s="22" t="s">
        <v>10</v>
      </c>
      <c r="K25" s="23">
        <v>0.56458333333333333</v>
      </c>
      <c r="L25" s="23">
        <v>0.56736111111111109</v>
      </c>
      <c r="M25" s="22" t="s">
        <v>17</v>
      </c>
      <c r="N25" s="23">
        <v>0.59513888888888888</v>
      </c>
      <c r="O25" s="22" t="s">
        <v>0</v>
      </c>
      <c r="P25" s="22" t="str">
        <f t="shared" si="17"/>
        <v>OK</v>
      </c>
      <c r="Q25" s="37">
        <f t="shared" si="18"/>
        <v>2.777777777777779E-2</v>
      </c>
      <c r="R25" s="37">
        <f t="shared" si="19"/>
        <v>2.7777777777777679E-3</v>
      </c>
      <c r="S25" s="37">
        <f t="shared" si="20"/>
        <v>3.0555555555555558E-2</v>
      </c>
      <c r="T25" s="37">
        <f t="shared" si="22"/>
        <v>0.17222222222222222</v>
      </c>
      <c r="U25" s="22">
        <v>26.4</v>
      </c>
      <c r="V25" s="22">
        <f>INDEX('Počty dní'!A:E,MATCH(E25,'Počty dní'!C:C,0),4)</f>
        <v>195</v>
      </c>
      <c r="W25" s="29">
        <f t="shared" si="21"/>
        <v>5148</v>
      </c>
    </row>
    <row r="26" spans="1:24" x14ac:dyDescent="0.3">
      <c r="A26" s="28">
        <v>602</v>
      </c>
      <c r="B26" s="22">
        <v>6002</v>
      </c>
      <c r="C26" s="22" t="s">
        <v>2</v>
      </c>
      <c r="D26" s="22"/>
      <c r="E26" s="22" t="str">
        <f t="shared" si="15"/>
        <v>X</v>
      </c>
      <c r="F26" s="22" t="s">
        <v>29</v>
      </c>
      <c r="G26" s="22"/>
      <c r="H26" s="22" t="str">
        <f t="shared" si="16"/>
        <v>přejezd/</v>
      </c>
      <c r="I26" s="22"/>
      <c r="J26" s="22" t="s">
        <v>10</v>
      </c>
      <c r="K26" s="23">
        <v>0.60486111111111118</v>
      </c>
      <c r="L26" s="23">
        <v>0.60486111111111118</v>
      </c>
      <c r="M26" s="22" t="s">
        <v>0</v>
      </c>
      <c r="N26" s="23">
        <v>0.6069444444444444</v>
      </c>
      <c r="O26" s="40" t="s">
        <v>7</v>
      </c>
      <c r="P26" s="22" t="str">
        <f t="shared" si="17"/>
        <v>OK</v>
      </c>
      <c r="Q26" s="37">
        <f t="shared" si="18"/>
        <v>2.0833333333332149E-3</v>
      </c>
      <c r="R26" s="37">
        <f t="shared" si="19"/>
        <v>0</v>
      </c>
      <c r="S26" s="37">
        <f t="shared" si="20"/>
        <v>2.0833333333332149E-3</v>
      </c>
      <c r="T26" s="37">
        <f t="shared" si="22"/>
        <v>9.7222222222222987E-3</v>
      </c>
      <c r="U26" s="22">
        <v>0</v>
      </c>
      <c r="V26" s="22">
        <f>INDEX('Počty dní'!A:E,MATCH(E26,'Počty dní'!C:C,0),4)</f>
        <v>205</v>
      </c>
      <c r="W26" s="29">
        <f t="shared" si="21"/>
        <v>0</v>
      </c>
    </row>
    <row r="27" spans="1:24" x14ac:dyDescent="0.3">
      <c r="A27" s="28">
        <v>602</v>
      </c>
      <c r="B27" s="22">
        <v>6002</v>
      </c>
      <c r="C27" s="22" t="s">
        <v>2</v>
      </c>
      <c r="D27" s="22"/>
      <c r="E27" s="22" t="str">
        <f t="shared" si="15"/>
        <v>X</v>
      </c>
      <c r="F27" s="22" t="s">
        <v>138</v>
      </c>
      <c r="G27" s="22">
        <v>11</v>
      </c>
      <c r="H27" s="22" t="str">
        <f t="shared" si="16"/>
        <v>XXX457/11</v>
      </c>
      <c r="I27" s="22" t="s">
        <v>10</v>
      </c>
      <c r="J27" s="22" t="s">
        <v>10</v>
      </c>
      <c r="K27" s="23">
        <v>0.6069444444444444</v>
      </c>
      <c r="L27" s="23">
        <v>0.60902777777777783</v>
      </c>
      <c r="M27" s="40" t="s">
        <v>7</v>
      </c>
      <c r="N27" s="23">
        <v>0.63750000000000007</v>
      </c>
      <c r="O27" s="22" t="s">
        <v>1</v>
      </c>
      <c r="P27" s="22" t="str">
        <f t="shared" si="17"/>
        <v>OK</v>
      </c>
      <c r="Q27" s="37">
        <f t="shared" si="18"/>
        <v>2.8472222222222232E-2</v>
      </c>
      <c r="R27" s="37">
        <f t="shared" si="19"/>
        <v>2.083333333333437E-3</v>
      </c>
      <c r="S27" s="37">
        <f t="shared" si="20"/>
        <v>3.0555555555555669E-2</v>
      </c>
      <c r="T27" s="37">
        <f t="shared" si="22"/>
        <v>0</v>
      </c>
      <c r="U27" s="22">
        <v>27.6</v>
      </c>
      <c r="V27" s="22">
        <f>INDEX('Počty dní'!A:E,MATCH(E27,'Počty dní'!C:C,0),4)</f>
        <v>205</v>
      </c>
      <c r="W27" s="29">
        <f t="shared" si="21"/>
        <v>5658</v>
      </c>
    </row>
    <row r="28" spans="1:24" x14ac:dyDescent="0.3">
      <c r="A28" s="28">
        <v>602</v>
      </c>
      <c r="B28" s="22">
        <v>6002</v>
      </c>
      <c r="C28" s="22" t="s">
        <v>2</v>
      </c>
      <c r="D28" s="22"/>
      <c r="E28" s="22" t="str">
        <f t="shared" si="15"/>
        <v>X</v>
      </c>
      <c r="F28" s="22" t="s">
        <v>138</v>
      </c>
      <c r="G28" s="22">
        <v>16</v>
      </c>
      <c r="H28" s="22" t="str">
        <f t="shared" si="16"/>
        <v>XXX457/16</v>
      </c>
      <c r="I28" s="22" t="s">
        <v>10</v>
      </c>
      <c r="J28" s="22" t="s">
        <v>10</v>
      </c>
      <c r="K28" s="23">
        <v>0.6381944444444444</v>
      </c>
      <c r="L28" s="23">
        <v>0.63888888888888895</v>
      </c>
      <c r="M28" s="22" t="s">
        <v>1</v>
      </c>
      <c r="N28" s="23">
        <v>0.66805555555555562</v>
      </c>
      <c r="O28" s="40" t="s">
        <v>0</v>
      </c>
      <c r="P28" s="22" t="str">
        <f t="shared" si="17"/>
        <v>OK</v>
      </c>
      <c r="Q28" s="37">
        <f t="shared" si="18"/>
        <v>2.9166666666666674E-2</v>
      </c>
      <c r="R28" s="37">
        <f t="shared" si="19"/>
        <v>6.94444444444553E-4</v>
      </c>
      <c r="S28" s="37">
        <f t="shared" si="20"/>
        <v>2.9861111111111227E-2</v>
      </c>
      <c r="T28" s="37">
        <f t="shared" si="22"/>
        <v>6.9444444444433095E-4</v>
      </c>
      <c r="U28" s="22">
        <v>28.2</v>
      </c>
      <c r="V28" s="22">
        <f>INDEX('Počty dní'!A:E,MATCH(E28,'Počty dní'!C:C,0),4)</f>
        <v>205</v>
      </c>
      <c r="W28" s="29">
        <f t="shared" si="21"/>
        <v>5781</v>
      </c>
    </row>
    <row r="29" spans="1:24" x14ac:dyDescent="0.3">
      <c r="A29" s="28">
        <v>602</v>
      </c>
      <c r="B29" s="22">
        <v>6002</v>
      </c>
      <c r="C29" s="22" t="s">
        <v>2</v>
      </c>
      <c r="D29" s="22"/>
      <c r="E29" s="22" t="str">
        <f t="shared" si="15"/>
        <v>X</v>
      </c>
      <c r="F29" s="22" t="s">
        <v>138</v>
      </c>
      <c r="G29" s="22">
        <v>15</v>
      </c>
      <c r="H29" s="22" t="str">
        <f t="shared" si="16"/>
        <v>XXX457/15</v>
      </c>
      <c r="I29" s="22" t="s">
        <v>10</v>
      </c>
      <c r="J29" s="22" t="s">
        <v>10</v>
      </c>
      <c r="K29" s="23">
        <v>0.68611111111111101</v>
      </c>
      <c r="L29" s="23">
        <v>0.6875</v>
      </c>
      <c r="M29" s="40" t="s">
        <v>0</v>
      </c>
      <c r="N29" s="23">
        <v>0.70000000000000007</v>
      </c>
      <c r="O29" s="22" t="s">
        <v>6</v>
      </c>
      <c r="P29" s="22" t="str">
        <f t="shared" si="17"/>
        <v>OK</v>
      </c>
      <c r="Q29" s="37">
        <f t="shared" si="18"/>
        <v>1.2500000000000067E-2</v>
      </c>
      <c r="R29" s="37">
        <f t="shared" si="19"/>
        <v>1.388888888888995E-3</v>
      </c>
      <c r="S29" s="37">
        <f t="shared" si="20"/>
        <v>1.3888888888889062E-2</v>
      </c>
      <c r="T29" s="37">
        <f t="shared" si="22"/>
        <v>1.805555555555538E-2</v>
      </c>
      <c r="U29" s="22">
        <v>11.8</v>
      </c>
      <c r="V29" s="22">
        <f>INDEX('Počty dní'!A:E,MATCH(E29,'Počty dní'!C:C,0),4)</f>
        <v>205</v>
      </c>
      <c r="W29" s="29">
        <f t="shared" si="21"/>
        <v>2419</v>
      </c>
    </row>
    <row r="30" spans="1:24" x14ac:dyDescent="0.3">
      <c r="A30" s="28">
        <v>602</v>
      </c>
      <c r="B30" s="22">
        <v>6002</v>
      </c>
      <c r="C30" s="22" t="s">
        <v>2</v>
      </c>
      <c r="D30" s="22"/>
      <c r="E30" s="22" t="str">
        <f t="shared" si="15"/>
        <v>X</v>
      </c>
      <c r="F30" s="22" t="s">
        <v>138</v>
      </c>
      <c r="G30" s="22">
        <v>18</v>
      </c>
      <c r="H30" s="22" t="str">
        <f t="shared" si="16"/>
        <v>XXX457/18</v>
      </c>
      <c r="I30" s="22" t="s">
        <v>10</v>
      </c>
      <c r="J30" s="22" t="s">
        <v>10</v>
      </c>
      <c r="K30" s="23">
        <v>0.71180555555555547</v>
      </c>
      <c r="L30" s="23">
        <v>0.71250000000000002</v>
      </c>
      <c r="M30" s="22" t="s">
        <v>6</v>
      </c>
      <c r="N30" s="23">
        <v>0.71875</v>
      </c>
      <c r="O30" s="40" t="s">
        <v>9</v>
      </c>
      <c r="P30" s="22" t="str">
        <f t="shared" si="17"/>
        <v>OK</v>
      </c>
      <c r="Q30" s="37">
        <f t="shared" si="18"/>
        <v>6.2499999999999778E-3</v>
      </c>
      <c r="R30" s="37">
        <f t="shared" si="19"/>
        <v>6.94444444444553E-4</v>
      </c>
      <c r="S30" s="37">
        <f t="shared" si="20"/>
        <v>6.9444444444445308E-3</v>
      </c>
      <c r="T30" s="37">
        <f t="shared" si="22"/>
        <v>1.1805555555555403E-2</v>
      </c>
      <c r="U30" s="22">
        <v>5.9</v>
      </c>
      <c r="V30" s="22">
        <f>INDEX('Počty dní'!A:E,MATCH(E30,'Počty dní'!C:C,0),4)</f>
        <v>205</v>
      </c>
      <c r="W30" s="29">
        <f t="shared" si="21"/>
        <v>1209.5</v>
      </c>
    </row>
    <row r="31" spans="1:24" ht="15" thickBot="1" x14ac:dyDescent="0.35">
      <c r="A31" s="30">
        <v>602</v>
      </c>
      <c r="B31" s="31">
        <v>6002</v>
      </c>
      <c r="C31" s="31" t="s">
        <v>2</v>
      </c>
      <c r="D31" s="31"/>
      <c r="E31" s="31" t="str">
        <f t="shared" si="15"/>
        <v>X</v>
      </c>
      <c r="F31" s="31" t="s">
        <v>138</v>
      </c>
      <c r="G31" s="31">
        <v>17</v>
      </c>
      <c r="H31" s="31" t="str">
        <f t="shared" si="16"/>
        <v>XXX457/17</v>
      </c>
      <c r="I31" s="31" t="s">
        <v>10</v>
      </c>
      <c r="J31" s="31" t="s">
        <v>10</v>
      </c>
      <c r="K31" s="32">
        <v>0.73541666666666661</v>
      </c>
      <c r="L31" s="32">
        <v>0.73611111111111116</v>
      </c>
      <c r="M31" s="46" t="s">
        <v>9</v>
      </c>
      <c r="N31" s="32">
        <v>0.74861111111111101</v>
      </c>
      <c r="O31" s="31" t="s">
        <v>5</v>
      </c>
      <c r="P31" s="31"/>
      <c r="Q31" s="38">
        <f t="shared" si="18"/>
        <v>1.2499999999999845E-2</v>
      </c>
      <c r="R31" s="38">
        <f t="shared" si="19"/>
        <v>6.94444444444553E-4</v>
      </c>
      <c r="S31" s="38">
        <f t="shared" si="20"/>
        <v>1.3194444444444398E-2</v>
      </c>
      <c r="T31" s="38">
        <f t="shared" si="22"/>
        <v>1.6666666666666607E-2</v>
      </c>
      <c r="U31" s="31">
        <v>12.1</v>
      </c>
      <c r="V31" s="31">
        <f>INDEX('Počty dní'!A:E,MATCH(E31,'Počty dní'!C:C,0),4)</f>
        <v>205</v>
      </c>
      <c r="W31" s="33">
        <f t="shared" si="21"/>
        <v>2480.5</v>
      </c>
    </row>
    <row r="32" spans="1:24" ht="15" thickBot="1" x14ac:dyDescent="0.35">
      <c r="A32" s="8" t="str">
        <f ca="1">CONCATENATE(INDIRECT("R[-3]C[0]",FALSE),"celkem")</f>
        <v>602celkem</v>
      </c>
      <c r="B32" s="9"/>
      <c r="C32" s="9" t="str">
        <f ca="1">INDIRECT("R[-1]C[12]",FALSE)</f>
        <v>Mohelno</v>
      </c>
      <c r="D32" s="10"/>
      <c r="E32" s="9"/>
      <c r="F32" s="10"/>
      <c r="G32" s="11"/>
      <c r="H32" s="12"/>
      <c r="I32" s="13"/>
      <c r="J32" s="14" t="str">
        <f ca="1">INDIRECT("R[-2]C[0]",FALSE)</f>
        <v>S</v>
      </c>
      <c r="K32" s="15"/>
      <c r="L32" s="16"/>
      <c r="M32" s="17"/>
      <c r="N32" s="16"/>
      <c r="O32" s="18"/>
      <c r="P32" s="9"/>
      <c r="Q32" s="39">
        <f>SUM(Q19:Q31)</f>
        <v>0.26319444444444423</v>
      </c>
      <c r="R32" s="39">
        <f>SUM(R19:R31)</f>
        <v>1.458333333333392E-2</v>
      </c>
      <c r="S32" s="39">
        <f>SUM(S19:S31)</f>
        <v>0.27777777777777812</v>
      </c>
      <c r="T32" s="39">
        <f>SUM(T19:T31)</f>
        <v>0.28888888888888842</v>
      </c>
      <c r="U32" s="19">
        <f>SUM(U19:U31)</f>
        <v>245.3</v>
      </c>
      <c r="V32" s="20"/>
      <c r="W32" s="21">
        <f>SUM(W19:W31)</f>
        <v>49757.5</v>
      </c>
      <c r="X32" s="7"/>
    </row>
    <row r="34" spans="1:24" ht="15" thickBot="1" x14ac:dyDescent="0.35">
      <c r="L34" s="1"/>
      <c r="N34" s="1"/>
    </row>
    <row r="35" spans="1:24" x14ac:dyDescent="0.3">
      <c r="A35" s="24">
        <v>603</v>
      </c>
      <c r="B35" s="25">
        <v>6003</v>
      </c>
      <c r="C35" s="25" t="s">
        <v>2</v>
      </c>
      <c r="D35" s="25"/>
      <c r="E35" s="25" t="str">
        <f t="shared" ref="E35:E46" si="23">CONCATENATE(C35,D35)</f>
        <v>X</v>
      </c>
      <c r="F35" s="25" t="s">
        <v>135</v>
      </c>
      <c r="G35" s="25">
        <v>2</v>
      </c>
      <c r="H35" s="25" t="str">
        <f t="shared" ref="H35:H46" si="24">CONCATENATE(F35,"/",G35)</f>
        <v>XXX455/2</v>
      </c>
      <c r="I35" s="25" t="s">
        <v>11</v>
      </c>
      <c r="J35" s="25" t="s">
        <v>11</v>
      </c>
      <c r="K35" s="26">
        <v>0.17847222222222223</v>
      </c>
      <c r="L35" s="26">
        <v>0.18055555555555555</v>
      </c>
      <c r="M35" s="25" t="s">
        <v>5</v>
      </c>
      <c r="N35" s="26">
        <v>0.23819444444444446</v>
      </c>
      <c r="O35" s="25" t="s">
        <v>20</v>
      </c>
      <c r="P35" s="25" t="str">
        <f t="shared" ref="P35:P45" si="25">IF(M36=O35,"OK","POZOR")</f>
        <v>OK</v>
      </c>
      <c r="Q35" s="36">
        <f t="shared" ref="Q35:Q46" si="26">IF(ISNUMBER(G35),N35-L35,IF(F35="přejezd",N35-L35,0))</f>
        <v>5.7638888888888906E-2</v>
      </c>
      <c r="R35" s="36">
        <f t="shared" ref="R35:R46" si="27">IF(ISNUMBER(G35),L35-K35,0)</f>
        <v>2.0833333333333259E-3</v>
      </c>
      <c r="S35" s="36">
        <f t="shared" ref="S35:S46" si="28">Q35+R35</f>
        <v>5.9722222222222232E-2</v>
      </c>
      <c r="T35" s="36"/>
      <c r="U35" s="25">
        <v>52.8</v>
      </c>
      <c r="V35" s="25">
        <f>INDEX('Počty dní'!A:E,MATCH(E35,'Počty dní'!C:C,0),4)</f>
        <v>205</v>
      </c>
      <c r="W35" s="27">
        <f t="shared" ref="W35:W46" si="29">V35*U35</f>
        <v>10824</v>
      </c>
    </row>
    <row r="36" spans="1:24" x14ac:dyDescent="0.3">
      <c r="A36" s="28">
        <v>603</v>
      </c>
      <c r="B36" s="22">
        <v>6003</v>
      </c>
      <c r="C36" s="22" t="s">
        <v>2</v>
      </c>
      <c r="D36" s="22"/>
      <c r="E36" s="22" t="str">
        <f t="shared" si="23"/>
        <v>X</v>
      </c>
      <c r="F36" s="22" t="s">
        <v>135</v>
      </c>
      <c r="G36" s="22">
        <v>3</v>
      </c>
      <c r="H36" s="22" t="str">
        <f t="shared" si="24"/>
        <v>XXX455/3</v>
      </c>
      <c r="I36" s="22" t="s">
        <v>11</v>
      </c>
      <c r="J36" s="22" t="s">
        <v>11</v>
      </c>
      <c r="K36" s="23">
        <v>0.25555555555555559</v>
      </c>
      <c r="L36" s="23">
        <v>0.25694444444444448</v>
      </c>
      <c r="M36" s="22" t="s">
        <v>20</v>
      </c>
      <c r="N36" s="23">
        <v>0.31319444444444444</v>
      </c>
      <c r="O36" s="22" t="s">
        <v>5</v>
      </c>
      <c r="P36" s="22" t="str">
        <f t="shared" si="25"/>
        <v>OK</v>
      </c>
      <c r="Q36" s="37">
        <f t="shared" si="26"/>
        <v>5.6249999999999967E-2</v>
      </c>
      <c r="R36" s="37">
        <f t="shared" si="27"/>
        <v>1.388888888888884E-3</v>
      </c>
      <c r="S36" s="37">
        <f t="shared" si="28"/>
        <v>5.7638888888888851E-2</v>
      </c>
      <c r="T36" s="37">
        <f t="shared" ref="T36:T46" si="30">K36-N35</f>
        <v>1.7361111111111133E-2</v>
      </c>
      <c r="U36" s="22">
        <v>52.8</v>
      </c>
      <c r="V36" s="22">
        <f>INDEX('Počty dní'!A:E,MATCH(E36,'Počty dní'!C:C,0),4)</f>
        <v>205</v>
      </c>
      <c r="W36" s="29">
        <f t="shared" si="29"/>
        <v>10824</v>
      </c>
    </row>
    <row r="37" spans="1:24" x14ac:dyDescent="0.3">
      <c r="A37" s="28">
        <v>603</v>
      </c>
      <c r="B37" s="22">
        <v>6003</v>
      </c>
      <c r="C37" s="22" t="s">
        <v>2</v>
      </c>
      <c r="D37" s="22"/>
      <c r="E37" s="22" t="str">
        <f t="shared" si="23"/>
        <v>X</v>
      </c>
      <c r="F37" s="22" t="s">
        <v>135</v>
      </c>
      <c r="G37" s="22">
        <v>10</v>
      </c>
      <c r="H37" s="22" t="str">
        <f t="shared" si="24"/>
        <v>XXX455/10</v>
      </c>
      <c r="I37" s="22" t="s">
        <v>10</v>
      </c>
      <c r="J37" s="22" t="s">
        <v>11</v>
      </c>
      <c r="K37" s="23">
        <v>0.34930555555555554</v>
      </c>
      <c r="L37" s="23">
        <v>0.3520833333333333</v>
      </c>
      <c r="M37" s="22" t="s">
        <v>5</v>
      </c>
      <c r="N37" s="23">
        <v>0.3923611111111111</v>
      </c>
      <c r="O37" s="22" t="s">
        <v>17</v>
      </c>
      <c r="P37" s="22" t="str">
        <f t="shared" si="25"/>
        <v>OK</v>
      </c>
      <c r="Q37" s="37">
        <f t="shared" si="26"/>
        <v>4.0277777777777801E-2</v>
      </c>
      <c r="R37" s="37">
        <f t="shared" si="27"/>
        <v>2.7777777777777679E-3</v>
      </c>
      <c r="S37" s="37">
        <f t="shared" si="28"/>
        <v>4.3055555555555569E-2</v>
      </c>
      <c r="T37" s="37">
        <f t="shared" si="30"/>
        <v>3.6111111111111094E-2</v>
      </c>
      <c r="U37" s="22">
        <v>38.9</v>
      </c>
      <c r="V37" s="22">
        <f>INDEX('Počty dní'!A:E,MATCH(E37,'Počty dní'!C:C,0),4)</f>
        <v>205</v>
      </c>
      <c r="W37" s="29">
        <f t="shared" si="29"/>
        <v>7974.5</v>
      </c>
    </row>
    <row r="38" spans="1:24" x14ac:dyDescent="0.3">
      <c r="A38" s="28">
        <v>603</v>
      </c>
      <c r="B38" s="22">
        <v>6003</v>
      </c>
      <c r="C38" s="22" t="s">
        <v>2</v>
      </c>
      <c r="D38" s="22"/>
      <c r="E38" s="22" t="str">
        <f t="shared" si="23"/>
        <v>X</v>
      </c>
      <c r="F38" s="22" t="s">
        <v>135</v>
      </c>
      <c r="G38" s="22">
        <v>7</v>
      </c>
      <c r="H38" s="22" t="str">
        <f t="shared" si="24"/>
        <v>XXX455/7</v>
      </c>
      <c r="I38" s="22" t="s">
        <v>10</v>
      </c>
      <c r="J38" s="22" t="s">
        <v>11</v>
      </c>
      <c r="K38" s="23">
        <v>0.4375</v>
      </c>
      <c r="L38" s="23">
        <v>0.44097222222222227</v>
      </c>
      <c r="M38" s="22" t="s">
        <v>17</v>
      </c>
      <c r="N38" s="23">
        <v>0.47986111111111113</v>
      </c>
      <c r="O38" s="22" t="s">
        <v>5</v>
      </c>
      <c r="P38" s="22" t="str">
        <f t="shared" si="25"/>
        <v>OK</v>
      </c>
      <c r="Q38" s="37">
        <f t="shared" si="26"/>
        <v>3.8888888888888862E-2</v>
      </c>
      <c r="R38" s="37">
        <f t="shared" si="27"/>
        <v>3.4722222222222654E-3</v>
      </c>
      <c r="S38" s="37">
        <f t="shared" si="28"/>
        <v>4.2361111111111127E-2</v>
      </c>
      <c r="T38" s="37">
        <f t="shared" si="30"/>
        <v>4.5138888888888895E-2</v>
      </c>
      <c r="U38" s="22">
        <v>38.9</v>
      </c>
      <c r="V38" s="22">
        <f>INDEX('Počty dní'!A:E,MATCH(E38,'Počty dní'!C:C,0),4)</f>
        <v>205</v>
      </c>
      <c r="W38" s="29">
        <f t="shared" si="29"/>
        <v>7974.5</v>
      </c>
    </row>
    <row r="39" spans="1:24" x14ac:dyDescent="0.3">
      <c r="A39" s="28">
        <v>603</v>
      </c>
      <c r="B39" s="22">
        <v>6003</v>
      </c>
      <c r="C39" s="22" t="s">
        <v>2</v>
      </c>
      <c r="D39" s="22"/>
      <c r="E39" s="22" t="str">
        <f t="shared" si="23"/>
        <v>X</v>
      </c>
      <c r="F39" s="22" t="s">
        <v>135</v>
      </c>
      <c r="G39" s="22">
        <v>14</v>
      </c>
      <c r="H39" s="22" t="str">
        <f t="shared" si="24"/>
        <v>XXX455/14</v>
      </c>
      <c r="I39" s="22" t="s">
        <v>10</v>
      </c>
      <c r="J39" s="22" t="s">
        <v>11</v>
      </c>
      <c r="K39" s="23">
        <v>0.51597222222222217</v>
      </c>
      <c r="L39" s="23">
        <v>0.51874999999999993</v>
      </c>
      <c r="M39" s="22" t="s">
        <v>5</v>
      </c>
      <c r="N39" s="23">
        <v>0.57500000000000007</v>
      </c>
      <c r="O39" s="22" t="s">
        <v>20</v>
      </c>
      <c r="P39" s="22" t="str">
        <f t="shared" si="25"/>
        <v>OK</v>
      </c>
      <c r="Q39" s="37">
        <f t="shared" si="26"/>
        <v>5.6250000000000133E-2</v>
      </c>
      <c r="R39" s="37">
        <f t="shared" si="27"/>
        <v>2.7777777777777679E-3</v>
      </c>
      <c r="S39" s="37">
        <f t="shared" si="28"/>
        <v>5.9027777777777901E-2</v>
      </c>
      <c r="T39" s="37">
        <f t="shared" si="30"/>
        <v>3.6111111111111038E-2</v>
      </c>
      <c r="U39" s="22">
        <v>52.8</v>
      </c>
      <c r="V39" s="22">
        <f>INDEX('Počty dní'!A:E,MATCH(E39,'Počty dní'!C:C,0),4)</f>
        <v>205</v>
      </c>
      <c r="W39" s="29">
        <f t="shared" si="29"/>
        <v>10824</v>
      </c>
    </row>
    <row r="40" spans="1:24" x14ac:dyDescent="0.3">
      <c r="A40" s="28">
        <v>603</v>
      </c>
      <c r="B40" s="22">
        <v>6003</v>
      </c>
      <c r="C40" s="22" t="s">
        <v>2</v>
      </c>
      <c r="D40" s="22"/>
      <c r="E40" s="22" t="str">
        <f t="shared" si="23"/>
        <v>X</v>
      </c>
      <c r="F40" s="22" t="s">
        <v>135</v>
      </c>
      <c r="G40" s="22">
        <v>15</v>
      </c>
      <c r="H40" s="22" t="str">
        <f t="shared" si="24"/>
        <v>XXX455/15</v>
      </c>
      <c r="I40" s="22" t="s">
        <v>11</v>
      </c>
      <c r="J40" s="22" t="s">
        <v>11</v>
      </c>
      <c r="K40" s="23">
        <v>0.58888888888888891</v>
      </c>
      <c r="L40" s="23">
        <v>0.59027777777777779</v>
      </c>
      <c r="M40" s="22" t="s">
        <v>20</v>
      </c>
      <c r="N40" s="23">
        <v>0.64236111111111105</v>
      </c>
      <c r="O40" s="22" t="s">
        <v>5</v>
      </c>
      <c r="P40" s="22" t="str">
        <f t="shared" si="25"/>
        <v>OK</v>
      </c>
      <c r="Q40" s="37">
        <f t="shared" si="26"/>
        <v>5.2083333333333259E-2</v>
      </c>
      <c r="R40" s="37">
        <f t="shared" si="27"/>
        <v>1.388888888888884E-3</v>
      </c>
      <c r="S40" s="37">
        <f t="shared" si="28"/>
        <v>5.3472222222222143E-2</v>
      </c>
      <c r="T40" s="37">
        <f t="shared" si="30"/>
        <v>1.388888888888884E-2</v>
      </c>
      <c r="U40" s="22">
        <v>48.4</v>
      </c>
      <c r="V40" s="22">
        <f>INDEX('Počty dní'!A:E,MATCH(E40,'Počty dní'!C:C,0),4)</f>
        <v>205</v>
      </c>
      <c r="W40" s="29">
        <f t="shared" si="29"/>
        <v>9922</v>
      </c>
    </row>
    <row r="41" spans="1:24" x14ac:dyDescent="0.3">
      <c r="A41" s="28">
        <v>603</v>
      </c>
      <c r="B41" s="22">
        <v>6003</v>
      </c>
      <c r="C41" s="22" t="s">
        <v>2</v>
      </c>
      <c r="D41" s="22"/>
      <c r="E41" s="22" t="str">
        <f t="shared" si="23"/>
        <v>X</v>
      </c>
      <c r="F41" s="22" t="s">
        <v>29</v>
      </c>
      <c r="G41" s="22"/>
      <c r="H41" s="22" t="str">
        <f t="shared" si="24"/>
        <v>přejezd/</v>
      </c>
      <c r="I41" s="22"/>
      <c r="J41" s="22" t="s">
        <v>11</v>
      </c>
      <c r="K41" s="23">
        <v>0.64236111111111105</v>
      </c>
      <c r="L41" s="23">
        <v>0.64236111111111105</v>
      </c>
      <c r="M41" s="22" t="s">
        <v>5</v>
      </c>
      <c r="N41" s="23">
        <v>0.65138888888888891</v>
      </c>
      <c r="O41" s="40" t="s">
        <v>9</v>
      </c>
      <c r="P41" s="22" t="str">
        <f t="shared" si="25"/>
        <v>OK</v>
      </c>
      <c r="Q41" s="37">
        <f t="shared" si="26"/>
        <v>9.0277777777778567E-3</v>
      </c>
      <c r="R41" s="37">
        <f t="shared" si="27"/>
        <v>0</v>
      </c>
      <c r="S41" s="37">
        <f t="shared" si="28"/>
        <v>9.0277777777778567E-3</v>
      </c>
      <c r="T41" s="37">
        <f t="shared" si="30"/>
        <v>0</v>
      </c>
      <c r="U41" s="22">
        <v>0</v>
      </c>
      <c r="V41" s="22">
        <f>INDEX('Počty dní'!A:E,MATCH(E41,'Počty dní'!C:C,0),4)</f>
        <v>205</v>
      </c>
      <c r="W41" s="29">
        <f t="shared" si="29"/>
        <v>0</v>
      </c>
    </row>
    <row r="42" spans="1:24" x14ac:dyDescent="0.3">
      <c r="A42" s="28">
        <v>603</v>
      </c>
      <c r="B42" s="22">
        <v>6003</v>
      </c>
      <c r="C42" s="22" t="s">
        <v>2</v>
      </c>
      <c r="D42" s="22"/>
      <c r="E42" s="22" t="str">
        <f t="shared" si="23"/>
        <v>X</v>
      </c>
      <c r="F42" s="22" t="s">
        <v>138</v>
      </c>
      <c r="G42" s="22">
        <v>13</v>
      </c>
      <c r="H42" s="22" t="str">
        <f t="shared" si="24"/>
        <v>XXX457/13</v>
      </c>
      <c r="I42" s="22" t="s">
        <v>10</v>
      </c>
      <c r="J42" s="22" t="s">
        <v>11</v>
      </c>
      <c r="K42" s="23">
        <v>0.65208333333333335</v>
      </c>
      <c r="L42" s="23">
        <v>0.65277777777777779</v>
      </c>
      <c r="M42" s="40" t="s">
        <v>9</v>
      </c>
      <c r="N42" s="23">
        <v>0.66527777777777775</v>
      </c>
      <c r="O42" s="22" t="s">
        <v>5</v>
      </c>
      <c r="P42" s="22" t="str">
        <f t="shared" si="25"/>
        <v>OK</v>
      </c>
      <c r="Q42" s="37">
        <f t="shared" si="26"/>
        <v>1.2499999999999956E-2</v>
      </c>
      <c r="R42" s="37">
        <f t="shared" si="27"/>
        <v>6.9444444444444198E-4</v>
      </c>
      <c r="S42" s="37">
        <f t="shared" si="28"/>
        <v>1.3194444444444398E-2</v>
      </c>
      <c r="T42" s="37">
        <f t="shared" si="30"/>
        <v>6.9444444444444198E-4</v>
      </c>
      <c r="U42" s="22">
        <v>12.1</v>
      </c>
      <c r="V42" s="22">
        <f>INDEX('Počty dní'!A:E,MATCH(E42,'Počty dní'!C:C,0),4)</f>
        <v>205</v>
      </c>
      <c r="W42" s="29">
        <f t="shared" si="29"/>
        <v>2480.5</v>
      </c>
    </row>
    <row r="43" spans="1:24" x14ac:dyDescent="0.3">
      <c r="A43" s="28">
        <v>603</v>
      </c>
      <c r="B43" s="22">
        <v>6003</v>
      </c>
      <c r="C43" s="22" t="s">
        <v>2</v>
      </c>
      <c r="D43" s="22"/>
      <c r="E43" s="22" t="str">
        <f t="shared" si="23"/>
        <v>X</v>
      </c>
      <c r="F43" s="22" t="s">
        <v>135</v>
      </c>
      <c r="G43" s="22">
        <v>22</v>
      </c>
      <c r="H43" s="22" t="str">
        <f t="shared" si="24"/>
        <v>XXX455/22</v>
      </c>
      <c r="I43" s="22" t="s">
        <v>10</v>
      </c>
      <c r="J43" s="22" t="s">
        <v>11</v>
      </c>
      <c r="K43" s="23">
        <v>0.6875</v>
      </c>
      <c r="L43" s="23">
        <v>0.68958333333333333</v>
      </c>
      <c r="M43" s="22" t="s">
        <v>5</v>
      </c>
      <c r="N43" s="23">
        <v>0.7416666666666667</v>
      </c>
      <c r="O43" s="22" t="s">
        <v>20</v>
      </c>
      <c r="P43" s="22" t="str">
        <f t="shared" si="25"/>
        <v>OK</v>
      </c>
      <c r="Q43" s="37">
        <f t="shared" si="26"/>
        <v>5.208333333333337E-2</v>
      </c>
      <c r="R43" s="37">
        <f t="shared" si="27"/>
        <v>2.0833333333333259E-3</v>
      </c>
      <c r="S43" s="37">
        <f t="shared" si="28"/>
        <v>5.4166666666666696E-2</v>
      </c>
      <c r="T43" s="37">
        <f t="shared" si="30"/>
        <v>2.2222222222222254E-2</v>
      </c>
      <c r="U43" s="22">
        <v>48.4</v>
      </c>
      <c r="V43" s="22">
        <f>INDEX('Počty dní'!A:E,MATCH(E43,'Počty dní'!C:C,0),4)</f>
        <v>205</v>
      </c>
      <c r="W43" s="29">
        <f t="shared" si="29"/>
        <v>9922</v>
      </c>
    </row>
    <row r="44" spans="1:24" x14ac:dyDescent="0.3">
      <c r="A44" s="28">
        <v>603</v>
      </c>
      <c r="B44" s="22">
        <v>6003</v>
      </c>
      <c r="C44" s="22" t="s">
        <v>2</v>
      </c>
      <c r="D44" s="22"/>
      <c r="E44" s="22" t="str">
        <f t="shared" si="23"/>
        <v>X</v>
      </c>
      <c r="F44" s="22" t="s">
        <v>135</v>
      </c>
      <c r="G44" s="22">
        <v>21</v>
      </c>
      <c r="H44" s="22" t="str">
        <f t="shared" si="24"/>
        <v>XXX455/21</v>
      </c>
      <c r="I44" s="22" t="s">
        <v>10</v>
      </c>
      <c r="J44" s="22" t="s">
        <v>11</v>
      </c>
      <c r="K44" s="23">
        <v>0.75555555555555554</v>
      </c>
      <c r="L44" s="23">
        <v>0.75694444444444453</v>
      </c>
      <c r="M44" s="22" t="s">
        <v>20</v>
      </c>
      <c r="N44" s="23">
        <v>0.81319444444444444</v>
      </c>
      <c r="O44" s="22" t="s">
        <v>5</v>
      </c>
      <c r="P44" s="22" t="str">
        <f t="shared" si="25"/>
        <v>OK</v>
      </c>
      <c r="Q44" s="37">
        <f t="shared" si="26"/>
        <v>5.6249999999999911E-2</v>
      </c>
      <c r="R44" s="37">
        <f t="shared" si="27"/>
        <v>1.388888888888995E-3</v>
      </c>
      <c r="S44" s="37">
        <f t="shared" si="28"/>
        <v>5.7638888888888906E-2</v>
      </c>
      <c r="T44" s="37">
        <f t="shared" si="30"/>
        <v>1.388888888888884E-2</v>
      </c>
      <c r="U44" s="22">
        <v>52.8</v>
      </c>
      <c r="V44" s="22">
        <f>INDEX('Počty dní'!A:E,MATCH(E44,'Počty dní'!C:C,0),4)</f>
        <v>205</v>
      </c>
      <c r="W44" s="29">
        <f t="shared" si="29"/>
        <v>10824</v>
      </c>
    </row>
    <row r="45" spans="1:24" x14ac:dyDescent="0.3">
      <c r="A45" s="28">
        <v>603</v>
      </c>
      <c r="B45" s="22">
        <v>6003</v>
      </c>
      <c r="C45" s="22" t="s">
        <v>2</v>
      </c>
      <c r="D45" s="22"/>
      <c r="E45" s="22" t="str">
        <f t="shared" si="23"/>
        <v>X</v>
      </c>
      <c r="F45" s="22" t="s">
        <v>135</v>
      </c>
      <c r="G45" s="22">
        <v>24</v>
      </c>
      <c r="H45" s="22" t="str">
        <f t="shared" si="24"/>
        <v>XXX455/24</v>
      </c>
      <c r="I45" s="22" t="s">
        <v>10</v>
      </c>
      <c r="J45" s="22" t="s">
        <v>11</v>
      </c>
      <c r="K45" s="23">
        <v>0.85416666666666663</v>
      </c>
      <c r="L45" s="23">
        <v>0.85625000000000007</v>
      </c>
      <c r="M45" s="22" t="s">
        <v>5</v>
      </c>
      <c r="N45" s="23">
        <v>0.90833333333333333</v>
      </c>
      <c r="O45" s="22" t="s">
        <v>20</v>
      </c>
      <c r="P45" s="22" t="str">
        <f t="shared" si="25"/>
        <v>OK</v>
      </c>
      <c r="Q45" s="37">
        <f t="shared" si="26"/>
        <v>5.2083333333333259E-2</v>
      </c>
      <c r="R45" s="37">
        <f t="shared" si="27"/>
        <v>2.083333333333437E-3</v>
      </c>
      <c r="S45" s="37">
        <f t="shared" si="28"/>
        <v>5.4166666666666696E-2</v>
      </c>
      <c r="T45" s="37">
        <f t="shared" si="30"/>
        <v>4.0972222222222188E-2</v>
      </c>
      <c r="U45" s="22">
        <v>48.4</v>
      </c>
      <c r="V45" s="22">
        <f>INDEX('Počty dní'!A:E,MATCH(E45,'Počty dní'!C:C,0),4)</f>
        <v>205</v>
      </c>
      <c r="W45" s="29">
        <f t="shared" si="29"/>
        <v>9922</v>
      </c>
    </row>
    <row r="46" spans="1:24" ht="15" thickBot="1" x14ac:dyDescent="0.35">
      <c r="A46" s="30">
        <v>603</v>
      </c>
      <c r="B46" s="31">
        <v>6003</v>
      </c>
      <c r="C46" s="31" t="s">
        <v>2</v>
      </c>
      <c r="D46" s="31"/>
      <c r="E46" s="31" t="str">
        <f t="shared" si="23"/>
        <v>X</v>
      </c>
      <c r="F46" s="31" t="s">
        <v>135</v>
      </c>
      <c r="G46" s="31">
        <v>23</v>
      </c>
      <c r="H46" s="31" t="str">
        <f t="shared" si="24"/>
        <v>XXX455/23</v>
      </c>
      <c r="I46" s="31" t="s">
        <v>10</v>
      </c>
      <c r="J46" s="31" t="s">
        <v>11</v>
      </c>
      <c r="K46" s="32">
        <v>0.92222222222222217</v>
      </c>
      <c r="L46" s="32">
        <v>0.92361111111111116</v>
      </c>
      <c r="M46" s="31" t="s">
        <v>20</v>
      </c>
      <c r="N46" s="32">
        <v>0.97499999999999998</v>
      </c>
      <c r="O46" s="31" t="s">
        <v>5</v>
      </c>
      <c r="P46" s="31"/>
      <c r="Q46" s="38">
        <f t="shared" si="26"/>
        <v>5.1388888888888817E-2</v>
      </c>
      <c r="R46" s="38">
        <f t="shared" si="27"/>
        <v>1.388888888888995E-3</v>
      </c>
      <c r="S46" s="38">
        <f t="shared" si="28"/>
        <v>5.2777777777777812E-2</v>
      </c>
      <c r="T46" s="38">
        <f t="shared" si="30"/>
        <v>1.388888888888884E-2</v>
      </c>
      <c r="U46" s="31">
        <v>48.4</v>
      </c>
      <c r="V46" s="31">
        <f>INDEX('Počty dní'!A:E,MATCH(E46,'Počty dní'!C:C,0),4)</f>
        <v>205</v>
      </c>
      <c r="W46" s="33">
        <f t="shared" si="29"/>
        <v>9922</v>
      </c>
    </row>
    <row r="47" spans="1:24" ht="15" thickBot="1" x14ac:dyDescent="0.35">
      <c r="A47" s="8" t="str">
        <f ca="1">CONCATENATE(INDIRECT("R[-3]C[0]",FALSE),"celkem")</f>
        <v>603celkem</v>
      </c>
      <c r="B47" s="9"/>
      <c r="C47" s="9" t="str">
        <f ca="1">INDIRECT("R[-1]C[12]",FALSE)</f>
        <v>Mohelno</v>
      </c>
      <c r="D47" s="10"/>
      <c r="E47" s="9"/>
      <c r="F47" s="10"/>
      <c r="G47" s="11"/>
      <c r="H47" s="12"/>
      <c r="I47" s="13"/>
      <c r="J47" s="14" t="str">
        <f ca="1">INDIRECT("R[-2]C[0]",FALSE)</f>
        <v>V</v>
      </c>
      <c r="K47" s="15"/>
      <c r="L47" s="16"/>
      <c r="M47" s="17"/>
      <c r="N47" s="16"/>
      <c r="O47" s="18"/>
      <c r="P47" s="9"/>
      <c r="Q47" s="39">
        <f>SUM(Q35:Q46)</f>
        <v>0.5347222222222221</v>
      </c>
      <c r="R47" s="39">
        <f t="shared" ref="R47:T47" si="31">SUM(R35:R46)</f>
        <v>2.152777777777809E-2</v>
      </c>
      <c r="S47" s="39">
        <f t="shared" si="31"/>
        <v>0.55625000000000013</v>
      </c>
      <c r="T47" s="39">
        <f t="shared" si="31"/>
        <v>0.24027777777777756</v>
      </c>
      <c r="U47" s="19">
        <f>SUM(U35:U46)</f>
        <v>494.69999999999993</v>
      </c>
      <c r="V47" s="20"/>
      <c r="W47" s="21">
        <f>SUM(W35:W46)</f>
        <v>101413.5</v>
      </c>
      <c r="X47" s="7"/>
    </row>
    <row r="48" spans="1:24" x14ac:dyDescent="0.3">
      <c r="L48" s="1"/>
      <c r="N48" s="1"/>
    </row>
    <row r="49" spans="1:24" ht="15" thickBot="1" x14ac:dyDescent="0.35"/>
    <row r="50" spans="1:24" x14ac:dyDescent="0.3">
      <c r="A50" s="24">
        <v>604</v>
      </c>
      <c r="B50" s="25">
        <v>6004</v>
      </c>
      <c r="C50" s="25" t="s">
        <v>2</v>
      </c>
      <c r="D50" s="25"/>
      <c r="E50" s="25" t="str">
        <f t="shared" ref="E50:E55" si="32">CONCATENATE(C50,D50)</f>
        <v>X</v>
      </c>
      <c r="F50" s="25" t="s">
        <v>135</v>
      </c>
      <c r="G50" s="25">
        <v>4</v>
      </c>
      <c r="H50" s="25" t="str">
        <f t="shared" ref="H50:H55" si="33">CONCATENATE(F50,"/",G50)</f>
        <v>XXX455/4</v>
      </c>
      <c r="I50" s="25" t="s">
        <v>11</v>
      </c>
      <c r="J50" s="25" t="s">
        <v>11</v>
      </c>
      <c r="K50" s="26">
        <v>0.22430555555555556</v>
      </c>
      <c r="L50" s="26">
        <v>0.22569444444444445</v>
      </c>
      <c r="M50" s="25" t="s">
        <v>5</v>
      </c>
      <c r="N50" s="26">
        <v>0.2673611111111111</v>
      </c>
      <c r="O50" s="25" t="s">
        <v>17</v>
      </c>
      <c r="P50" s="25" t="str">
        <f t="shared" ref="P50:P54" si="34">IF(M51=O50,"OK","POZOR")</f>
        <v>OK</v>
      </c>
      <c r="Q50" s="36">
        <f t="shared" ref="Q50:Q55" si="35">IF(ISNUMBER(G50),N50-L50,IF(F50="přejezd",N50-L50,0))</f>
        <v>4.1666666666666657E-2</v>
      </c>
      <c r="R50" s="36">
        <f t="shared" ref="R50:R55" si="36">IF(ISNUMBER(G50),L50-K50,0)</f>
        <v>1.388888888888884E-3</v>
      </c>
      <c r="S50" s="36">
        <f t="shared" ref="S50:S55" si="37">Q50+R50</f>
        <v>4.3055555555555541E-2</v>
      </c>
      <c r="T50" s="36"/>
      <c r="U50" s="25">
        <v>38.9</v>
      </c>
      <c r="V50" s="25">
        <f>INDEX('Počty dní'!A:E,MATCH(E50,'Počty dní'!C:C,0),4)</f>
        <v>205</v>
      </c>
      <c r="W50" s="27">
        <f t="shared" ref="W50:W55" si="38">V50*U50</f>
        <v>7974.5</v>
      </c>
    </row>
    <row r="51" spans="1:24" x14ac:dyDescent="0.3">
      <c r="A51" s="28">
        <v>604</v>
      </c>
      <c r="B51" s="22">
        <v>6004</v>
      </c>
      <c r="C51" s="22" t="s">
        <v>2</v>
      </c>
      <c r="D51" s="22">
        <v>10</v>
      </c>
      <c r="E51" s="22" t="str">
        <f t="shared" si="32"/>
        <v>X10</v>
      </c>
      <c r="F51" s="22" t="s">
        <v>64</v>
      </c>
      <c r="G51" s="22">
        <v>1</v>
      </c>
      <c r="H51" s="22" t="str">
        <f t="shared" si="33"/>
        <v>XXX386/1</v>
      </c>
      <c r="I51" s="22" t="s">
        <v>10</v>
      </c>
      <c r="J51" s="22" t="s">
        <v>11</v>
      </c>
      <c r="K51" s="23">
        <v>0.26805555555555555</v>
      </c>
      <c r="L51" s="23">
        <v>0.26874999999999999</v>
      </c>
      <c r="M51" s="22" t="s">
        <v>17</v>
      </c>
      <c r="N51" s="23">
        <v>0.29375000000000001</v>
      </c>
      <c r="O51" s="41" t="s">
        <v>59</v>
      </c>
      <c r="P51" s="22" t="str">
        <f t="shared" si="34"/>
        <v>OK</v>
      </c>
      <c r="Q51" s="37">
        <f t="shared" si="35"/>
        <v>2.5000000000000022E-2</v>
      </c>
      <c r="R51" s="37">
        <f t="shared" si="36"/>
        <v>6.9444444444444198E-4</v>
      </c>
      <c r="S51" s="37">
        <f t="shared" si="37"/>
        <v>2.5694444444444464E-2</v>
      </c>
      <c r="T51" s="37">
        <f t="shared" ref="T51:T55" si="39">K51-N50</f>
        <v>6.9444444444444198E-4</v>
      </c>
      <c r="U51" s="22">
        <v>20.5</v>
      </c>
      <c r="V51" s="22">
        <f>INDEX('Počty dní'!A:E,MATCH(E51,'Počty dní'!C:C,0),4)</f>
        <v>195</v>
      </c>
      <c r="W51" s="29">
        <f t="shared" si="38"/>
        <v>3997.5</v>
      </c>
    </row>
    <row r="52" spans="1:24" x14ac:dyDescent="0.3">
      <c r="A52" s="28">
        <v>604</v>
      </c>
      <c r="B52" s="22">
        <v>6004</v>
      </c>
      <c r="C52" s="22" t="s">
        <v>2</v>
      </c>
      <c r="D52" s="22">
        <v>10</v>
      </c>
      <c r="E52" s="22" t="str">
        <f t="shared" si="32"/>
        <v>X10</v>
      </c>
      <c r="F52" s="22" t="s">
        <v>64</v>
      </c>
      <c r="G52" s="22">
        <v>2</v>
      </c>
      <c r="H52" s="22" t="str">
        <f t="shared" si="33"/>
        <v>XXX386/2</v>
      </c>
      <c r="I52" s="22" t="s">
        <v>11</v>
      </c>
      <c r="J52" s="22" t="s">
        <v>11</v>
      </c>
      <c r="K52" s="23">
        <v>0.29444444444444445</v>
      </c>
      <c r="L52" s="23">
        <v>0.2951388888888889</v>
      </c>
      <c r="M52" s="41" t="s">
        <v>59</v>
      </c>
      <c r="N52" s="23">
        <v>0.32291666666666669</v>
      </c>
      <c r="O52" s="22" t="s">
        <v>17</v>
      </c>
      <c r="P52" s="22" t="str">
        <f t="shared" si="34"/>
        <v>OK</v>
      </c>
      <c r="Q52" s="37">
        <f t="shared" si="35"/>
        <v>2.777777777777779E-2</v>
      </c>
      <c r="R52" s="37">
        <f t="shared" si="36"/>
        <v>6.9444444444444198E-4</v>
      </c>
      <c r="S52" s="37">
        <f t="shared" si="37"/>
        <v>2.8472222222222232E-2</v>
      </c>
      <c r="T52" s="37">
        <f t="shared" si="39"/>
        <v>6.9444444444444198E-4</v>
      </c>
      <c r="U52" s="22">
        <v>21.6</v>
      </c>
      <c r="V52" s="22">
        <f>INDEX('Počty dní'!A:E,MATCH(E52,'Počty dní'!C:C,0),4)</f>
        <v>195</v>
      </c>
      <c r="W52" s="29">
        <f t="shared" si="38"/>
        <v>4212</v>
      </c>
    </row>
    <row r="53" spans="1:24" x14ac:dyDescent="0.3">
      <c r="A53" s="28">
        <v>604</v>
      </c>
      <c r="B53" s="22">
        <v>6004</v>
      </c>
      <c r="C53" s="22" t="s">
        <v>2</v>
      </c>
      <c r="D53" s="22"/>
      <c r="E53" s="22" t="str">
        <f t="shared" si="32"/>
        <v>X</v>
      </c>
      <c r="F53" s="22" t="s">
        <v>137</v>
      </c>
      <c r="G53" s="22">
        <v>7</v>
      </c>
      <c r="H53" s="22" t="str">
        <f t="shared" si="33"/>
        <v>XXX482/7</v>
      </c>
      <c r="I53" s="22" t="s">
        <v>11</v>
      </c>
      <c r="J53" s="22" t="s">
        <v>11</v>
      </c>
      <c r="K53" s="23">
        <v>0.51041666666666663</v>
      </c>
      <c r="L53" s="23">
        <v>0.51250000000000007</v>
      </c>
      <c r="M53" s="22" t="s">
        <v>17</v>
      </c>
      <c r="N53" s="23">
        <v>0.56319444444444444</v>
      </c>
      <c r="O53" s="22" t="s">
        <v>47</v>
      </c>
      <c r="P53" s="22" t="str">
        <f t="shared" si="34"/>
        <v>OK</v>
      </c>
      <c r="Q53" s="37">
        <f t="shared" si="35"/>
        <v>5.0694444444444375E-2</v>
      </c>
      <c r="R53" s="37">
        <f t="shared" si="36"/>
        <v>2.083333333333437E-3</v>
      </c>
      <c r="S53" s="37">
        <f t="shared" si="37"/>
        <v>5.2777777777777812E-2</v>
      </c>
      <c r="T53" s="37">
        <f t="shared" si="39"/>
        <v>0.18749999999999994</v>
      </c>
      <c r="U53" s="22">
        <v>43.1</v>
      </c>
      <c r="V53" s="22">
        <f>INDEX('Počty dní'!A:E,MATCH(E53,'Počty dní'!C:C,0),4)</f>
        <v>205</v>
      </c>
      <c r="W53" s="29">
        <f t="shared" si="38"/>
        <v>8835.5</v>
      </c>
    </row>
    <row r="54" spans="1:24" x14ac:dyDescent="0.3">
      <c r="A54" s="28">
        <v>604</v>
      </c>
      <c r="B54" s="22">
        <v>6004</v>
      </c>
      <c r="C54" s="22" t="s">
        <v>2</v>
      </c>
      <c r="D54" s="22"/>
      <c r="E54" s="22" t="str">
        <f t="shared" si="32"/>
        <v>X</v>
      </c>
      <c r="F54" s="22" t="s">
        <v>137</v>
      </c>
      <c r="G54" s="22">
        <v>14</v>
      </c>
      <c r="H54" s="22" t="str">
        <f t="shared" si="33"/>
        <v>XXX482/14</v>
      </c>
      <c r="I54" s="22" t="s">
        <v>10</v>
      </c>
      <c r="J54" s="22" t="s">
        <v>11</v>
      </c>
      <c r="K54" s="23">
        <v>0.58680555555555558</v>
      </c>
      <c r="L54" s="23">
        <v>0.58819444444444446</v>
      </c>
      <c r="M54" s="22" t="s">
        <v>47</v>
      </c>
      <c r="N54" s="23">
        <v>0.63263888888888886</v>
      </c>
      <c r="O54" s="22" t="s">
        <v>17</v>
      </c>
      <c r="P54" s="22" t="str">
        <f t="shared" si="34"/>
        <v>OK</v>
      </c>
      <c r="Q54" s="37">
        <f t="shared" si="35"/>
        <v>4.4444444444444398E-2</v>
      </c>
      <c r="R54" s="37">
        <f t="shared" si="36"/>
        <v>1.388888888888884E-3</v>
      </c>
      <c r="S54" s="37">
        <f t="shared" si="37"/>
        <v>4.5833333333333282E-2</v>
      </c>
      <c r="T54" s="37">
        <f t="shared" si="39"/>
        <v>2.3611111111111138E-2</v>
      </c>
      <c r="U54" s="22">
        <v>38.700000000000003</v>
      </c>
      <c r="V54" s="22">
        <f>INDEX('Počty dní'!A:E,MATCH(E54,'Počty dní'!C:C,0),4)</f>
        <v>205</v>
      </c>
      <c r="W54" s="29">
        <f t="shared" si="38"/>
        <v>7933.5000000000009</v>
      </c>
    </row>
    <row r="55" spans="1:24" ht="15" thickBot="1" x14ac:dyDescent="0.35">
      <c r="A55" s="30">
        <v>604</v>
      </c>
      <c r="B55" s="31">
        <v>6004</v>
      </c>
      <c r="C55" s="31" t="s">
        <v>2</v>
      </c>
      <c r="D55" s="31"/>
      <c r="E55" s="31" t="str">
        <f t="shared" si="32"/>
        <v>X</v>
      </c>
      <c r="F55" s="31" t="s">
        <v>135</v>
      </c>
      <c r="G55" s="31">
        <v>17</v>
      </c>
      <c r="H55" s="31" t="str">
        <f t="shared" si="33"/>
        <v>XXX455/17</v>
      </c>
      <c r="I55" s="31" t="s">
        <v>11</v>
      </c>
      <c r="J55" s="31" t="s">
        <v>11</v>
      </c>
      <c r="K55" s="32">
        <v>0.64583333333333337</v>
      </c>
      <c r="L55" s="32">
        <v>0.64930555555555558</v>
      </c>
      <c r="M55" s="31" t="s">
        <v>17</v>
      </c>
      <c r="N55" s="32">
        <v>0.68402777777777779</v>
      </c>
      <c r="O55" s="31" t="s">
        <v>5</v>
      </c>
      <c r="P55" s="31"/>
      <c r="Q55" s="38">
        <f t="shared" si="35"/>
        <v>3.472222222222221E-2</v>
      </c>
      <c r="R55" s="38">
        <f t="shared" si="36"/>
        <v>3.4722222222222099E-3</v>
      </c>
      <c r="S55" s="38">
        <f t="shared" si="37"/>
        <v>3.819444444444442E-2</v>
      </c>
      <c r="T55" s="38">
        <f t="shared" si="39"/>
        <v>1.3194444444444509E-2</v>
      </c>
      <c r="U55" s="31">
        <v>35.200000000000003</v>
      </c>
      <c r="V55" s="31">
        <f>INDEX('Počty dní'!A:E,MATCH(E55,'Počty dní'!C:C,0),4)</f>
        <v>205</v>
      </c>
      <c r="W55" s="33">
        <f t="shared" si="38"/>
        <v>7216.0000000000009</v>
      </c>
    </row>
    <row r="56" spans="1:24" ht="15" thickBot="1" x14ac:dyDescent="0.35">
      <c r="A56" s="8" t="str">
        <f ca="1">CONCATENATE(INDIRECT("R[-3]C[0]",FALSE),"celkem")</f>
        <v>604celkem</v>
      </c>
      <c r="B56" s="9"/>
      <c r="C56" s="9" t="str">
        <f ca="1">INDIRECT("R[-1]C[12]",FALSE)</f>
        <v>Mohelno</v>
      </c>
      <c r="D56" s="10"/>
      <c r="E56" s="9"/>
      <c r="F56" s="10"/>
      <c r="G56" s="11"/>
      <c r="H56" s="12"/>
      <c r="I56" s="13"/>
      <c r="J56" s="14" t="str">
        <f ca="1">INDIRECT("R[-2]C[0]",FALSE)</f>
        <v>V</v>
      </c>
      <c r="K56" s="15"/>
      <c r="L56" s="16"/>
      <c r="M56" s="17"/>
      <c r="N56" s="16"/>
      <c r="O56" s="18"/>
      <c r="P56" s="9"/>
      <c r="Q56" s="39">
        <f>SUM(Q50:Q55)</f>
        <v>0.22430555555555545</v>
      </c>
      <c r="R56" s="39">
        <f t="shared" ref="R56:T56" si="40">SUM(R50:R55)</f>
        <v>9.7222222222222987E-3</v>
      </c>
      <c r="S56" s="39">
        <f t="shared" si="40"/>
        <v>0.23402777777777775</v>
      </c>
      <c r="T56" s="39">
        <f t="shared" si="40"/>
        <v>0.22569444444444448</v>
      </c>
      <c r="U56" s="19">
        <f>SUM(U50:U55)</f>
        <v>198</v>
      </c>
      <c r="V56" s="20"/>
      <c r="W56" s="21">
        <f>SUM(W50:W55)</f>
        <v>40169</v>
      </c>
      <c r="X56" s="7"/>
    </row>
    <row r="58" spans="1:24" ht="15" thickBot="1" x14ac:dyDescent="0.35"/>
    <row r="59" spans="1:24" x14ac:dyDescent="0.3">
      <c r="A59" s="24">
        <v>605</v>
      </c>
      <c r="B59" s="25">
        <v>6005</v>
      </c>
      <c r="C59" s="25" t="s">
        <v>2</v>
      </c>
      <c r="D59" s="25"/>
      <c r="E59" s="25" t="str">
        <f t="shared" ref="E59:E72" si="41">CONCATENATE(C59,D59)</f>
        <v>X</v>
      </c>
      <c r="F59" s="25" t="s">
        <v>29</v>
      </c>
      <c r="G59" s="25"/>
      <c r="H59" s="25" t="str">
        <f t="shared" ref="H59:H72" si="42">CONCATENATE(F59,"/",G59)</f>
        <v>přejezd/</v>
      </c>
      <c r="I59" s="25"/>
      <c r="J59" s="25" t="s">
        <v>11</v>
      </c>
      <c r="K59" s="26">
        <v>0.18402777777777779</v>
      </c>
      <c r="L59" s="26">
        <v>0.18402777777777779</v>
      </c>
      <c r="M59" s="25" t="s">
        <v>14</v>
      </c>
      <c r="N59" s="26">
        <v>0.18888888888888888</v>
      </c>
      <c r="O59" s="45" t="s">
        <v>12</v>
      </c>
      <c r="P59" s="25" t="str">
        <f t="shared" ref="P59:P61" si="43">IF(M60=O59,"OK","POZOR")</f>
        <v>OK</v>
      </c>
      <c r="Q59" s="36">
        <f t="shared" ref="Q59:Q61" si="44">IF(ISNUMBER(G59),N59-L59,IF(F59="přejezd",N59-L59,0))</f>
        <v>4.8611111111110938E-3</v>
      </c>
      <c r="R59" s="36">
        <f t="shared" ref="R59:R61" si="45">IF(ISNUMBER(G59),L59-K59,0)</f>
        <v>0</v>
      </c>
      <c r="S59" s="36">
        <f t="shared" ref="S59:S61" si="46">Q59+R59</f>
        <v>4.8611111111110938E-3</v>
      </c>
      <c r="T59" s="36"/>
      <c r="U59" s="25">
        <v>0</v>
      </c>
      <c r="V59" s="25">
        <f>INDEX('Počty dní'!A:E,MATCH(E59,'Počty dní'!C:C,0),4)</f>
        <v>205</v>
      </c>
      <c r="W59" s="27">
        <f t="shared" ref="W59" si="47">V59*U59</f>
        <v>0</v>
      </c>
    </row>
    <row r="60" spans="1:24" x14ac:dyDescent="0.3">
      <c r="A60" s="28">
        <v>605</v>
      </c>
      <c r="B60" s="22">
        <v>6005</v>
      </c>
      <c r="C60" s="22" t="s">
        <v>2</v>
      </c>
      <c r="D60" s="22"/>
      <c r="E60" s="22" t="str">
        <f t="shared" si="41"/>
        <v>X</v>
      </c>
      <c r="F60" s="22" t="s">
        <v>141</v>
      </c>
      <c r="G60" s="22">
        <v>1</v>
      </c>
      <c r="H60" s="22" t="str">
        <f t="shared" si="42"/>
        <v>XXX454/1</v>
      </c>
      <c r="I60" s="22" t="s">
        <v>10</v>
      </c>
      <c r="J60" s="22" t="s">
        <v>11</v>
      </c>
      <c r="K60" s="23">
        <v>0.18888888888888888</v>
      </c>
      <c r="L60" s="23">
        <v>0.18958333333333333</v>
      </c>
      <c r="M60" s="22" t="s">
        <v>12</v>
      </c>
      <c r="N60" s="23">
        <v>0.19513888888888889</v>
      </c>
      <c r="O60" s="40" t="s">
        <v>14</v>
      </c>
      <c r="P60" s="22" t="str">
        <f t="shared" si="43"/>
        <v>OK</v>
      </c>
      <c r="Q60" s="37">
        <f t="shared" si="44"/>
        <v>5.5555555555555636E-3</v>
      </c>
      <c r="R60" s="37">
        <f t="shared" si="45"/>
        <v>6.9444444444444198E-4</v>
      </c>
      <c r="S60" s="37">
        <f t="shared" si="46"/>
        <v>6.2500000000000056E-3</v>
      </c>
      <c r="T60" s="37">
        <f t="shared" ref="T60:T61" si="48">K60-N59</f>
        <v>0</v>
      </c>
      <c r="U60" s="22">
        <v>7</v>
      </c>
      <c r="V60" s="22">
        <f>INDEX('Počty dní'!A:E,MATCH(E60,'Počty dní'!C:C,0),4)</f>
        <v>205</v>
      </c>
      <c r="W60" s="29">
        <f t="shared" ref="W60:W72" si="49">V60*U60</f>
        <v>1435</v>
      </c>
    </row>
    <row r="61" spans="1:24" x14ac:dyDescent="0.3">
      <c r="A61" s="28">
        <v>605</v>
      </c>
      <c r="B61" s="22">
        <v>6005</v>
      </c>
      <c r="C61" s="22" t="s">
        <v>2</v>
      </c>
      <c r="D61" s="22"/>
      <c r="E61" s="22" t="str">
        <f t="shared" si="41"/>
        <v>X</v>
      </c>
      <c r="F61" s="22" t="s">
        <v>141</v>
      </c>
      <c r="G61" s="22">
        <v>2</v>
      </c>
      <c r="H61" s="22" t="str">
        <f t="shared" si="42"/>
        <v>XXX454/2</v>
      </c>
      <c r="I61" s="22" t="s">
        <v>10</v>
      </c>
      <c r="J61" s="22" t="s">
        <v>11</v>
      </c>
      <c r="K61" s="23">
        <v>0.19583333333333333</v>
      </c>
      <c r="L61" s="23">
        <v>0.19652777777777777</v>
      </c>
      <c r="M61" s="22" t="s">
        <v>14</v>
      </c>
      <c r="N61" s="23">
        <v>0.21736111111111112</v>
      </c>
      <c r="O61" s="40" t="s">
        <v>13</v>
      </c>
      <c r="P61" s="22" t="str">
        <f t="shared" si="43"/>
        <v>OK</v>
      </c>
      <c r="Q61" s="37">
        <f t="shared" si="44"/>
        <v>2.0833333333333343E-2</v>
      </c>
      <c r="R61" s="37">
        <f t="shared" si="45"/>
        <v>6.9444444444444198E-4</v>
      </c>
      <c r="S61" s="37">
        <f t="shared" si="46"/>
        <v>2.1527777777777785E-2</v>
      </c>
      <c r="T61" s="37">
        <f t="shared" si="48"/>
        <v>6.9444444444444198E-4</v>
      </c>
      <c r="U61" s="22">
        <v>20.399999999999999</v>
      </c>
      <c r="V61" s="22">
        <f>INDEX('Počty dní'!A:E,MATCH(E61,'Počty dní'!C:C,0),4)</f>
        <v>205</v>
      </c>
      <c r="W61" s="29">
        <f t="shared" si="49"/>
        <v>4182</v>
      </c>
    </row>
    <row r="62" spans="1:24" x14ac:dyDescent="0.3">
      <c r="A62" s="28">
        <v>605</v>
      </c>
      <c r="B62" s="22">
        <v>6005</v>
      </c>
      <c r="C62" s="22" t="s">
        <v>2</v>
      </c>
      <c r="D62" s="22"/>
      <c r="E62" s="22" t="str">
        <f t="shared" si="41"/>
        <v>X</v>
      </c>
      <c r="F62" s="22" t="s">
        <v>141</v>
      </c>
      <c r="G62" s="22">
        <v>3</v>
      </c>
      <c r="H62" s="22" t="str">
        <f t="shared" si="42"/>
        <v>XXX454/3</v>
      </c>
      <c r="I62" s="22" t="s">
        <v>10</v>
      </c>
      <c r="J62" s="22" t="s">
        <v>11</v>
      </c>
      <c r="K62" s="23">
        <v>0.22152777777777777</v>
      </c>
      <c r="L62" s="23">
        <v>0.22222222222222221</v>
      </c>
      <c r="M62" s="40" t="s">
        <v>13</v>
      </c>
      <c r="N62" s="23">
        <v>0.24027777777777778</v>
      </c>
      <c r="O62" s="22" t="s">
        <v>14</v>
      </c>
      <c r="P62" s="22" t="str">
        <f t="shared" ref="P62:P70" si="50">IF(M63=O62,"OK","POZOR")</f>
        <v>OK</v>
      </c>
      <c r="Q62" s="37">
        <f t="shared" ref="Q62:Q70" si="51">IF(ISNUMBER(G62),N62-L62,IF(F62="přejezd",N62-L62,0))</f>
        <v>1.8055555555555575E-2</v>
      </c>
      <c r="R62" s="37">
        <f t="shared" ref="R62:R70" si="52">IF(ISNUMBER(G62),L62-K62,0)</f>
        <v>6.9444444444444198E-4</v>
      </c>
      <c r="S62" s="37">
        <f t="shared" ref="S62:S70" si="53">Q62+R62</f>
        <v>1.8750000000000017E-2</v>
      </c>
      <c r="T62" s="37">
        <f t="shared" ref="T62:T70" si="54">K62-N61</f>
        <v>4.1666666666666519E-3</v>
      </c>
      <c r="U62" s="22">
        <v>16.600000000000001</v>
      </c>
      <c r="V62" s="22">
        <f>INDEX('Počty dní'!A:E,MATCH(E62,'Počty dní'!C:C,0),4)</f>
        <v>205</v>
      </c>
      <c r="W62" s="29">
        <f t="shared" si="49"/>
        <v>3403.0000000000005</v>
      </c>
    </row>
    <row r="63" spans="1:24" x14ac:dyDescent="0.3">
      <c r="A63" s="28">
        <v>605</v>
      </c>
      <c r="B63" s="22">
        <v>6005</v>
      </c>
      <c r="C63" s="22" t="s">
        <v>2</v>
      </c>
      <c r="D63" s="22"/>
      <c r="E63" s="22" t="str">
        <f t="shared" si="41"/>
        <v>X</v>
      </c>
      <c r="F63" s="22" t="s">
        <v>141</v>
      </c>
      <c r="G63" s="22">
        <v>4</v>
      </c>
      <c r="H63" s="22" t="str">
        <f t="shared" si="42"/>
        <v>XXX454/4</v>
      </c>
      <c r="I63" s="22" t="s">
        <v>10</v>
      </c>
      <c r="J63" s="22" t="s">
        <v>11</v>
      </c>
      <c r="K63" s="23">
        <v>0.24097222222222223</v>
      </c>
      <c r="L63" s="23">
        <v>0.24166666666666667</v>
      </c>
      <c r="M63" s="22" t="s">
        <v>14</v>
      </c>
      <c r="N63" s="23">
        <v>0.26250000000000001</v>
      </c>
      <c r="O63" s="40" t="s">
        <v>13</v>
      </c>
      <c r="P63" s="22" t="str">
        <f t="shared" ref="P63:P68" si="55">IF(M64=O63,"OK","POZOR")</f>
        <v>OK</v>
      </c>
      <c r="Q63" s="37">
        <f t="shared" ref="Q63:Q68" si="56">IF(ISNUMBER(G63),N63-L63,IF(F63="přejezd",N63-L63,0))</f>
        <v>2.0833333333333343E-2</v>
      </c>
      <c r="R63" s="37">
        <f t="shared" ref="R63:R68" si="57">IF(ISNUMBER(G63),L63-K63,0)</f>
        <v>6.9444444444444198E-4</v>
      </c>
      <c r="S63" s="37">
        <f t="shared" ref="S63:S68" si="58">Q63+R63</f>
        <v>2.1527777777777785E-2</v>
      </c>
      <c r="T63" s="37">
        <f t="shared" ref="T63:T68" si="59">K63-N62</f>
        <v>6.9444444444444198E-4</v>
      </c>
      <c r="U63" s="22">
        <v>20.399999999999999</v>
      </c>
      <c r="V63" s="22">
        <f>INDEX('Počty dní'!A:E,MATCH(E63,'Počty dní'!C:C,0),4)</f>
        <v>205</v>
      </c>
      <c r="W63" s="29">
        <f t="shared" si="49"/>
        <v>4182</v>
      </c>
    </row>
    <row r="64" spans="1:24" x14ac:dyDescent="0.3">
      <c r="A64" s="28">
        <v>605</v>
      </c>
      <c r="B64" s="22">
        <v>6005</v>
      </c>
      <c r="C64" s="22" t="s">
        <v>2</v>
      </c>
      <c r="D64" s="22"/>
      <c r="E64" s="22" t="str">
        <f t="shared" si="41"/>
        <v>X</v>
      </c>
      <c r="F64" s="22" t="s">
        <v>29</v>
      </c>
      <c r="G64" s="22"/>
      <c r="H64" s="22" t="str">
        <f t="shared" si="42"/>
        <v>přejezd/</v>
      </c>
      <c r="I64" s="22"/>
      <c r="J64" s="22" t="s">
        <v>11</v>
      </c>
      <c r="K64" s="23">
        <v>0.26250000000000001</v>
      </c>
      <c r="L64" s="23">
        <v>0.26250000000000001</v>
      </c>
      <c r="M64" s="40" t="s">
        <v>13</v>
      </c>
      <c r="N64" s="23">
        <v>0.26458333333333334</v>
      </c>
      <c r="O64" s="40" t="s">
        <v>0</v>
      </c>
      <c r="P64" s="22" t="str">
        <f t="shared" si="55"/>
        <v>OK</v>
      </c>
      <c r="Q64" s="37">
        <f t="shared" si="56"/>
        <v>2.0833333333333259E-3</v>
      </c>
      <c r="R64" s="37">
        <f t="shared" si="57"/>
        <v>0</v>
      </c>
      <c r="S64" s="37">
        <f t="shared" si="58"/>
        <v>2.0833333333333259E-3</v>
      </c>
      <c r="T64" s="37">
        <f t="shared" si="59"/>
        <v>0</v>
      </c>
      <c r="U64" s="22">
        <v>0</v>
      </c>
      <c r="V64" s="22">
        <f>INDEX('Počty dní'!A:E,MATCH(E64,'Počty dní'!C:C,0),4)</f>
        <v>205</v>
      </c>
      <c r="W64" s="29">
        <f t="shared" si="49"/>
        <v>0</v>
      </c>
    </row>
    <row r="65" spans="1:24" x14ac:dyDescent="0.3">
      <c r="A65" s="28">
        <v>605</v>
      </c>
      <c r="B65" s="22">
        <v>6005</v>
      </c>
      <c r="C65" s="22" t="s">
        <v>2</v>
      </c>
      <c r="D65" s="22"/>
      <c r="E65" s="22" t="str">
        <f t="shared" si="41"/>
        <v>X</v>
      </c>
      <c r="F65" s="22" t="s">
        <v>134</v>
      </c>
      <c r="G65" s="22">
        <v>6</v>
      </c>
      <c r="H65" s="22" t="str">
        <f t="shared" si="42"/>
        <v>XXX452/6</v>
      </c>
      <c r="I65" s="22" t="s">
        <v>11</v>
      </c>
      <c r="J65" s="22" t="s">
        <v>11</v>
      </c>
      <c r="K65" s="23">
        <v>0.26527777777777778</v>
      </c>
      <c r="L65" s="23">
        <v>0.2673611111111111</v>
      </c>
      <c r="M65" s="40" t="s">
        <v>0</v>
      </c>
      <c r="N65" s="23">
        <v>0.30555555555555552</v>
      </c>
      <c r="O65" s="22" t="s">
        <v>17</v>
      </c>
      <c r="P65" s="22" t="str">
        <f t="shared" si="55"/>
        <v>OK</v>
      </c>
      <c r="Q65" s="37">
        <f t="shared" si="56"/>
        <v>3.819444444444442E-2</v>
      </c>
      <c r="R65" s="37">
        <f t="shared" si="57"/>
        <v>2.0833333333333259E-3</v>
      </c>
      <c r="S65" s="37">
        <f t="shared" si="58"/>
        <v>4.0277777777777746E-2</v>
      </c>
      <c r="T65" s="37">
        <f t="shared" si="59"/>
        <v>6.9444444444444198E-4</v>
      </c>
      <c r="U65" s="22">
        <v>34.9</v>
      </c>
      <c r="V65" s="22">
        <f>INDEX('Počty dní'!A:E,MATCH(E65,'Počty dní'!C:C,0),4)</f>
        <v>205</v>
      </c>
      <c r="W65" s="29">
        <f t="shared" si="49"/>
        <v>7154.5</v>
      </c>
    </row>
    <row r="66" spans="1:24" x14ac:dyDescent="0.3">
      <c r="A66" s="28">
        <v>605</v>
      </c>
      <c r="B66" s="22">
        <v>6005</v>
      </c>
      <c r="C66" s="22" t="s">
        <v>2</v>
      </c>
      <c r="D66" s="22">
        <v>10</v>
      </c>
      <c r="E66" s="22" t="str">
        <f>CONCATENATE(C66,D66)</f>
        <v>X10</v>
      </c>
      <c r="F66" s="22" t="s">
        <v>111</v>
      </c>
      <c r="G66" s="22">
        <v>19</v>
      </c>
      <c r="H66" s="22" t="str">
        <f>CONCATENATE(F66,"/",G66)</f>
        <v>XXX407/19</v>
      </c>
      <c r="I66" s="22" t="s">
        <v>11</v>
      </c>
      <c r="J66" s="22" t="s">
        <v>11</v>
      </c>
      <c r="K66" s="23">
        <v>0.5625</v>
      </c>
      <c r="L66" s="23">
        <v>0.56597222222222221</v>
      </c>
      <c r="M66" s="22" t="s">
        <v>17</v>
      </c>
      <c r="N66" s="23">
        <v>0.58333333333333337</v>
      </c>
      <c r="O66" s="22" t="s">
        <v>112</v>
      </c>
      <c r="P66" s="22" t="str">
        <f t="shared" si="55"/>
        <v>OK</v>
      </c>
      <c r="Q66" s="37">
        <f t="shared" si="56"/>
        <v>1.736111111111116E-2</v>
      </c>
      <c r="R66" s="37">
        <f t="shared" si="57"/>
        <v>3.4722222222222099E-3</v>
      </c>
      <c r="S66" s="37">
        <f t="shared" si="58"/>
        <v>2.083333333333337E-2</v>
      </c>
      <c r="T66" s="37">
        <f t="shared" si="59"/>
        <v>0.25694444444444448</v>
      </c>
      <c r="U66" s="22">
        <v>12.3</v>
      </c>
      <c r="V66" s="22">
        <f>INDEX('Počty dní'!A:E,MATCH(E66,'Počty dní'!C:C,0),4)</f>
        <v>195</v>
      </c>
      <c r="W66" s="29">
        <f>V66*U66</f>
        <v>2398.5</v>
      </c>
    </row>
    <row r="67" spans="1:24" x14ac:dyDescent="0.3">
      <c r="A67" s="28">
        <v>605</v>
      </c>
      <c r="B67" s="22">
        <v>6005</v>
      </c>
      <c r="C67" s="22" t="s">
        <v>2</v>
      </c>
      <c r="D67" s="22">
        <v>10</v>
      </c>
      <c r="E67" s="22" t="str">
        <f>CONCATENATE(C67,D67)</f>
        <v>X10</v>
      </c>
      <c r="F67" s="22" t="s">
        <v>111</v>
      </c>
      <c r="G67" s="22">
        <v>24</v>
      </c>
      <c r="H67" s="22" t="str">
        <f>CONCATENATE(F67,"/",G67)</f>
        <v>XXX407/24</v>
      </c>
      <c r="I67" s="22" t="s">
        <v>10</v>
      </c>
      <c r="J67" s="22" t="s">
        <v>11</v>
      </c>
      <c r="K67" s="23">
        <v>0.58402777777777781</v>
      </c>
      <c r="L67" s="23">
        <v>0.58472222222222225</v>
      </c>
      <c r="M67" s="22" t="s">
        <v>112</v>
      </c>
      <c r="N67" s="23">
        <v>0.59583333333333333</v>
      </c>
      <c r="O67" s="22" t="s">
        <v>17</v>
      </c>
      <c r="P67" s="22" t="str">
        <f t="shared" si="55"/>
        <v>OK</v>
      </c>
      <c r="Q67" s="37">
        <f t="shared" si="56"/>
        <v>1.1111111111111072E-2</v>
      </c>
      <c r="R67" s="37">
        <f t="shared" si="57"/>
        <v>6.9444444444444198E-4</v>
      </c>
      <c r="S67" s="37">
        <f t="shared" si="58"/>
        <v>1.1805555555555514E-2</v>
      </c>
      <c r="T67" s="37">
        <f t="shared" si="59"/>
        <v>6.9444444444444198E-4</v>
      </c>
      <c r="U67" s="22">
        <v>11.3</v>
      </c>
      <c r="V67" s="22">
        <f>INDEX('Počty dní'!A:E,MATCH(E67,'Počty dní'!C:C,0),4)</f>
        <v>195</v>
      </c>
      <c r="W67" s="29">
        <f>V67*U67</f>
        <v>2203.5</v>
      </c>
    </row>
    <row r="68" spans="1:24" x14ac:dyDescent="0.3">
      <c r="A68" s="28">
        <v>605</v>
      </c>
      <c r="B68" s="22">
        <v>6005</v>
      </c>
      <c r="C68" s="22" t="s">
        <v>2</v>
      </c>
      <c r="D68" s="22"/>
      <c r="E68" s="22" t="str">
        <f t="shared" si="41"/>
        <v>X</v>
      </c>
      <c r="F68" s="22" t="s">
        <v>134</v>
      </c>
      <c r="G68" s="22">
        <v>17</v>
      </c>
      <c r="H68" s="22" t="str">
        <f t="shared" si="42"/>
        <v>XXX452/17</v>
      </c>
      <c r="I68" s="22" t="s">
        <v>11</v>
      </c>
      <c r="J68" s="22" t="s">
        <v>11</v>
      </c>
      <c r="K68" s="23">
        <v>0.60416666666666663</v>
      </c>
      <c r="L68" s="23">
        <v>0.60763888888888895</v>
      </c>
      <c r="M68" s="22" t="s">
        <v>17</v>
      </c>
      <c r="N68" s="23">
        <v>0.64374999999999993</v>
      </c>
      <c r="O68" s="40" t="s">
        <v>0</v>
      </c>
      <c r="P68" s="22" t="str">
        <f t="shared" si="55"/>
        <v>OK</v>
      </c>
      <c r="Q68" s="37">
        <f t="shared" si="56"/>
        <v>3.6111111111110983E-2</v>
      </c>
      <c r="R68" s="37">
        <f t="shared" si="57"/>
        <v>3.4722222222223209E-3</v>
      </c>
      <c r="S68" s="37">
        <f t="shared" si="58"/>
        <v>3.9583333333333304E-2</v>
      </c>
      <c r="T68" s="37">
        <f t="shared" si="59"/>
        <v>8.3333333333333037E-3</v>
      </c>
      <c r="U68" s="22">
        <v>34.9</v>
      </c>
      <c r="V68" s="22">
        <f>INDEX('Počty dní'!A:E,MATCH(E68,'Počty dní'!C:C,0),4)</f>
        <v>205</v>
      </c>
      <c r="W68" s="29">
        <f t="shared" si="49"/>
        <v>7154.5</v>
      </c>
    </row>
    <row r="69" spans="1:24" x14ac:dyDescent="0.3">
      <c r="A69" s="28">
        <v>605</v>
      </c>
      <c r="B69" s="22">
        <v>6005</v>
      </c>
      <c r="C69" s="22" t="s">
        <v>2</v>
      </c>
      <c r="D69" s="22"/>
      <c r="E69" s="22" t="str">
        <f t="shared" si="41"/>
        <v>X</v>
      </c>
      <c r="F69" s="22" t="s">
        <v>29</v>
      </c>
      <c r="G69" s="22"/>
      <c r="H69" s="22" t="str">
        <f t="shared" si="42"/>
        <v>přejezd/</v>
      </c>
      <c r="I69" s="22"/>
      <c r="J69" s="22" t="s">
        <v>11</v>
      </c>
      <c r="K69" s="23">
        <v>0.64930555555555558</v>
      </c>
      <c r="L69" s="23">
        <v>0.64930555555555558</v>
      </c>
      <c r="M69" s="40" t="s">
        <v>0</v>
      </c>
      <c r="N69" s="23">
        <v>0.65138888888888891</v>
      </c>
      <c r="O69" s="40" t="s">
        <v>13</v>
      </c>
      <c r="P69" s="22" t="str">
        <f t="shared" ref="P69" si="60">IF(M70=O69,"OK","POZOR")</f>
        <v>OK</v>
      </c>
      <c r="Q69" s="37">
        <f t="shared" ref="Q69" si="61">IF(ISNUMBER(G69),N69-L69,IF(F69="přejezd",N69-L69,0))</f>
        <v>2.0833333333333259E-3</v>
      </c>
      <c r="R69" s="37">
        <f t="shared" ref="R69" si="62">IF(ISNUMBER(G69),L69-K69,0)</f>
        <v>0</v>
      </c>
      <c r="S69" s="37">
        <f t="shared" ref="S69" si="63">Q69+R69</f>
        <v>2.0833333333333259E-3</v>
      </c>
      <c r="T69" s="37">
        <f t="shared" ref="T69" si="64">K69-N68</f>
        <v>5.5555555555556468E-3</v>
      </c>
      <c r="U69" s="22">
        <v>0</v>
      </c>
      <c r="V69" s="22">
        <f>INDEX('Počty dní'!A:E,MATCH(E69,'Počty dní'!C:C,0),4)</f>
        <v>205</v>
      </c>
      <c r="W69" s="29">
        <f t="shared" si="49"/>
        <v>0</v>
      </c>
    </row>
    <row r="70" spans="1:24" x14ac:dyDescent="0.3">
      <c r="A70" s="28">
        <v>605</v>
      </c>
      <c r="B70" s="22">
        <v>6005</v>
      </c>
      <c r="C70" s="22" t="s">
        <v>2</v>
      </c>
      <c r="D70" s="22"/>
      <c r="E70" s="22" t="str">
        <f t="shared" si="41"/>
        <v>X</v>
      </c>
      <c r="F70" s="22" t="s">
        <v>141</v>
      </c>
      <c r="G70" s="22">
        <v>19</v>
      </c>
      <c r="H70" s="22" t="str">
        <f t="shared" si="42"/>
        <v>XXX454/19</v>
      </c>
      <c r="I70" s="22" t="s">
        <v>10</v>
      </c>
      <c r="J70" s="22" t="s">
        <v>11</v>
      </c>
      <c r="K70" s="23">
        <v>0.65138888888888891</v>
      </c>
      <c r="L70" s="23">
        <v>0.65277777777777779</v>
      </c>
      <c r="M70" s="40" t="s">
        <v>13</v>
      </c>
      <c r="N70" s="23">
        <v>0.67499999999999993</v>
      </c>
      <c r="O70" s="22" t="s">
        <v>14</v>
      </c>
      <c r="P70" s="22" t="str">
        <f t="shared" si="50"/>
        <v>OK</v>
      </c>
      <c r="Q70" s="37">
        <f t="shared" si="51"/>
        <v>2.2222222222222143E-2</v>
      </c>
      <c r="R70" s="37">
        <f t="shared" si="52"/>
        <v>1.388888888888884E-3</v>
      </c>
      <c r="S70" s="37">
        <f t="shared" si="53"/>
        <v>2.3611111111111027E-2</v>
      </c>
      <c r="T70" s="37">
        <f t="shared" si="54"/>
        <v>0</v>
      </c>
      <c r="U70" s="22">
        <v>20.399999999999999</v>
      </c>
      <c r="V70" s="22">
        <f>INDEX('Počty dní'!A:E,MATCH(E70,'Počty dní'!C:C,0),4)</f>
        <v>205</v>
      </c>
      <c r="W70" s="29">
        <f t="shared" si="49"/>
        <v>4182</v>
      </c>
    </row>
    <row r="71" spans="1:24" x14ac:dyDescent="0.3">
      <c r="A71" s="28">
        <v>605</v>
      </c>
      <c r="B71" s="22">
        <v>6005</v>
      </c>
      <c r="C71" s="22" t="s">
        <v>2</v>
      </c>
      <c r="D71" s="22"/>
      <c r="E71" s="22" t="str">
        <f t="shared" si="41"/>
        <v>X</v>
      </c>
      <c r="F71" s="22" t="s">
        <v>141</v>
      </c>
      <c r="G71" s="22">
        <v>20</v>
      </c>
      <c r="H71" s="22" t="str">
        <f t="shared" si="42"/>
        <v>XXX454/20</v>
      </c>
      <c r="I71" s="22" t="s">
        <v>10</v>
      </c>
      <c r="J71" s="22" t="s">
        <v>11</v>
      </c>
      <c r="K71" s="23">
        <v>0.71388888888888891</v>
      </c>
      <c r="L71" s="23">
        <v>0.71527777777777779</v>
      </c>
      <c r="M71" s="22" t="s">
        <v>14</v>
      </c>
      <c r="N71" s="23">
        <v>0.7319444444444444</v>
      </c>
      <c r="O71" s="40" t="s">
        <v>13</v>
      </c>
      <c r="P71" s="22" t="str">
        <f t="shared" ref="P71" si="65">IF(M72=O71,"OK","POZOR")</f>
        <v>OK</v>
      </c>
      <c r="Q71" s="37">
        <f t="shared" ref="Q71:Q72" si="66">IF(ISNUMBER(G71),N71-L71,IF(F71="přejezd",N71-L71,0))</f>
        <v>1.6666666666666607E-2</v>
      </c>
      <c r="R71" s="37">
        <f t="shared" ref="R71:R72" si="67">IF(ISNUMBER(G71),L71-K71,0)</f>
        <v>1.388888888888884E-3</v>
      </c>
      <c r="S71" s="37">
        <f t="shared" ref="S71:S72" si="68">Q71+R71</f>
        <v>1.8055555555555491E-2</v>
      </c>
      <c r="T71" s="37">
        <f t="shared" ref="T71" si="69">K71-N70</f>
        <v>3.8888888888888973E-2</v>
      </c>
      <c r="U71" s="22">
        <v>16.600000000000001</v>
      </c>
      <c r="V71" s="22">
        <f>INDEX('Počty dní'!A:E,MATCH(E71,'Počty dní'!C:C,0),4)</f>
        <v>205</v>
      </c>
      <c r="W71" s="29">
        <f t="shared" si="49"/>
        <v>3403.0000000000005</v>
      </c>
    </row>
    <row r="72" spans="1:24" ht="15" thickBot="1" x14ac:dyDescent="0.35">
      <c r="A72" s="30">
        <v>605</v>
      </c>
      <c r="B72" s="31">
        <v>6005</v>
      </c>
      <c r="C72" s="31" t="s">
        <v>2</v>
      </c>
      <c r="D72" s="31"/>
      <c r="E72" s="31" t="str">
        <f t="shared" si="41"/>
        <v>X</v>
      </c>
      <c r="F72" s="31" t="s">
        <v>141</v>
      </c>
      <c r="G72" s="31">
        <v>21</v>
      </c>
      <c r="H72" s="31" t="str">
        <f t="shared" si="42"/>
        <v>XXX454/21</v>
      </c>
      <c r="I72" s="31" t="s">
        <v>10</v>
      </c>
      <c r="J72" s="31" t="s">
        <v>11</v>
      </c>
      <c r="K72" s="32">
        <v>0.73472222222222217</v>
      </c>
      <c r="L72" s="32">
        <v>0.73611111111111116</v>
      </c>
      <c r="M72" s="46" t="s">
        <v>13</v>
      </c>
      <c r="N72" s="32">
        <v>0.7583333333333333</v>
      </c>
      <c r="O72" s="31" t="s">
        <v>14</v>
      </c>
      <c r="P72" s="31"/>
      <c r="Q72" s="38">
        <f t="shared" si="66"/>
        <v>2.2222222222222143E-2</v>
      </c>
      <c r="R72" s="38">
        <f t="shared" si="67"/>
        <v>1.388888888888995E-3</v>
      </c>
      <c r="S72" s="38">
        <f t="shared" si="68"/>
        <v>2.3611111111111138E-2</v>
      </c>
      <c r="T72" s="38">
        <f t="shared" ref="T72" si="70">K72-N71</f>
        <v>2.7777777777777679E-3</v>
      </c>
      <c r="U72" s="31">
        <v>20.399999999999999</v>
      </c>
      <c r="V72" s="31">
        <f>INDEX('Počty dní'!A:E,MATCH(E72,'Počty dní'!C:C,0),4)</f>
        <v>205</v>
      </c>
      <c r="W72" s="33">
        <f t="shared" si="49"/>
        <v>4182</v>
      </c>
    </row>
    <row r="73" spans="1:24" ht="15" thickBot="1" x14ac:dyDescent="0.35">
      <c r="A73" s="8" t="str">
        <f ca="1">CONCATENATE(INDIRECT("R[-3]C[0]",FALSE),"celkem")</f>
        <v>605celkem</v>
      </c>
      <c r="B73" s="9"/>
      <c r="C73" s="9" t="str">
        <f ca="1">INDIRECT("R[-1]C[12]",FALSE)</f>
        <v>Hartvíkovice</v>
      </c>
      <c r="D73" s="10"/>
      <c r="E73" s="9"/>
      <c r="F73" s="10"/>
      <c r="G73" s="11"/>
      <c r="H73" s="12"/>
      <c r="I73" s="13"/>
      <c r="J73" s="14" t="str">
        <f ca="1">INDIRECT("R[-2]C[0]",FALSE)</f>
        <v>V</v>
      </c>
      <c r="K73" s="15"/>
      <c r="L73" s="16"/>
      <c r="M73" s="17"/>
      <c r="N73" s="16"/>
      <c r="O73" s="18"/>
      <c r="P73" s="9"/>
      <c r="Q73" s="39">
        <f>SUM(Q59:Q72)</f>
        <v>0.2381944444444441</v>
      </c>
      <c r="R73" s="39">
        <f t="shared" ref="R73:T73" si="71">SUM(R59:R72)</f>
        <v>1.6666666666666829E-2</v>
      </c>
      <c r="S73" s="39">
        <f t="shared" si="71"/>
        <v>0.25486111111111093</v>
      </c>
      <c r="T73" s="39">
        <f t="shared" si="71"/>
        <v>0.31944444444444459</v>
      </c>
      <c r="U73" s="19">
        <f>SUM(U59:U72)</f>
        <v>215.20000000000002</v>
      </c>
      <c r="V73" s="20"/>
      <c r="W73" s="21">
        <f>SUM(W59:W72)</f>
        <v>43880</v>
      </c>
      <c r="X73" s="7"/>
    </row>
    <row r="75" spans="1:24" ht="15" thickBot="1" x14ac:dyDescent="0.35"/>
    <row r="76" spans="1:24" x14ac:dyDescent="0.3">
      <c r="A76" s="24">
        <v>606</v>
      </c>
      <c r="B76" s="25">
        <v>6006</v>
      </c>
      <c r="C76" s="25" t="s">
        <v>2</v>
      </c>
      <c r="D76" s="25"/>
      <c r="E76" s="25" t="str">
        <f t="shared" ref="E76:E88" si="72">CONCATENATE(C76,D76)</f>
        <v>X</v>
      </c>
      <c r="F76" s="25" t="s">
        <v>139</v>
      </c>
      <c r="G76" s="25">
        <v>2</v>
      </c>
      <c r="H76" s="25" t="str">
        <f t="shared" ref="H76:H88" si="73">CONCATENATE(F76,"/",G76)</f>
        <v>XXX450/2</v>
      </c>
      <c r="I76" s="25" t="s">
        <v>10</v>
      </c>
      <c r="J76" s="25" t="s">
        <v>11</v>
      </c>
      <c r="K76" s="26">
        <v>0.1875</v>
      </c>
      <c r="L76" s="26">
        <v>0.18819444444444444</v>
      </c>
      <c r="M76" s="45" t="s">
        <v>0</v>
      </c>
      <c r="N76" s="26">
        <v>0.20347222222222219</v>
      </c>
      <c r="O76" s="25" t="s">
        <v>22</v>
      </c>
      <c r="P76" s="25" t="str">
        <f t="shared" ref="P76:P84" si="74">IF(M77=O76,"OK","POZOR")</f>
        <v>OK</v>
      </c>
      <c r="Q76" s="36">
        <f t="shared" ref="Q76:Q84" si="75">IF(ISNUMBER(G76),N76-L76,IF(F76="přejezd",N76-L76,0))</f>
        <v>1.5277777777777751E-2</v>
      </c>
      <c r="R76" s="36">
        <f t="shared" ref="R76:R84" si="76">IF(ISNUMBER(G76),L76-K76,0)</f>
        <v>6.9444444444444198E-4</v>
      </c>
      <c r="S76" s="36">
        <f t="shared" ref="S76:S84" si="77">Q76+R76</f>
        <v>1.5972222222222193E-2</v>
      </c>
      <c r="T76" s="36"/>
      <c r="U76" s="25">
        <v>15.6</v>
      </c>
      <c r="V76" s="25">
        <f>INDEX('Počty dní'!A:E,MATCH(E76,'Počty dní'!C:C,0),4)</f>
        <v>205</v>
      </c>
      <c r="W76" s="27">
        <f t="shared" ref="W76:W87" si="78">V76*U76</f>
        <v>3198</v>
      </c>
    </row>
    <row r="77" spans="1:24" x14ac:dyDescent="0.3">
      <c r="A77" s="28">
        <v>606</v>
      </c>
      <c r="B77" s="22">
        <v>6006</v>
      </c>
      <c r="C77" s="22" t="s">
        <v>2</v>
      </c>
      <c r="D77" s="22"/>
      <c r="E77" s="22" t="str">
        <f t="shared" si="72"/>
        <v>X</v>
      </c>
      <c r="F77" s="22" t="s">
        <v>139</v>
      </c>
      <c r="G77" s="22">
        <v>1</v>
      </c>
      <c r="H77" s="22" t="str">
        <f t="shared" si="73"/>
        <v>XXX450/1</v>
      </c>
      <c r="I77" s="22" t="s">
        <v>10</v>
      </c>
      <c r="J77" s="22" t="s">
        <v>11</v>
      </c>
      <c r="K77" s="23">
        <v>0.20416666666666669</v>
      </c>
      <c r="L77" s="23">
        <v>0.20416666666666669</v>
      </c>
      <c r="M77" s="22" t="s">
        <v>22</v>
      </c>
      <c r="N77" s="23">
        <v>0.23819444444444446</v>
      </c>
      <c r="O77" s="22" t="s">
        <v>23</v>
      </c>
      <c r="P77" s="22" t="str">
        <f t="shared" si="74"/>
        <v>OK</v>
      </c>
      <c r="Q77" s="37">
        <f t="shared" si="75"/>
        <v>3.4027777777777768E-2</v>
      </c>
      <c r="R77" s="37">
        <f t="shared" si="76"/>
        <v>0</v>
      </c>
      <c r="S77" s="37">
        <f t="shared" si="77"/>
        <v>3.4027777777777768E-2</v>
      </c>
      <c r="T77" s="37">
        <f t="shared" ref="T77:T84" si="79">K77-N76</f>
        <v>6.9444444444449749E-4</v>
      </c>
      <c r="U77" s="22">
        <v>30.3</v>
      </c>
      <c r="V77" s="22">
        <f>INDEX('Počty dní'!A:E,MATCH(E77,'Počty dní'!C:C,0),4)</f>
        <v>205</v>
      </c>
      <c r="W77" s="29">
        <f t="shared" si="78"/>
        <v>6211.5</v>
      </c>
    </row>
    <row r="78" spans="1:24" x14ac:dyDescent="0.3">
      <c r="A78" s="28">
        <v>606</v>
      </c>
      <c r="B78" s="22">
        <v>6006</v>
      </c>
      <c r="C78" s="22" t="s">
        <v>2</v>
      </c>
      <c r="D78" s="22"/>
      <c r="E78" s="22" t="str">
        <f t="shared" si="72"/>
        <v>X</v>
      </c>
      <c r="F78" s="22" t="s">
        <v>132</v>
      </c>
      <c r="G78" s="22">
        <v>6</v>
      </c>
      <c r="H78" s="22" t="str">
        <f t="shared" si="73"/>
        <v>XXX105/6</v>
      </c>
      <c r="I78" s="22" t="s">
        <v>11</v>
      </c>
      <c r="J78" s="22" t="s">
        <v>11</v>
      </c>
      <c r="K78" s="23">
        <v>0.25694444444444448</v>
      </c>
      <c r="L78" s="23">
        <v>0.2590277777777778</v>
      </c>
      <c r="M78" s="22" t="s">
        <v>23</v>
      </c>
      <c r="N78" s="23">
        <v>0.30902777777777779</v>
      </c>
      <c r="O78" s="22" t="s">
        <v>17</v>
      </c>
      <c r="P78" s="22" t="str">
        <f t="shared" si="74"/>
        <v>OK</v>
      </c>
      <c r="Q78" s="37">
        <f t="shared" si="75"/>
        <v>4.9999999999999989E-2</v>
      </c>
      <c r="R78" s="37">
        <f t="shared" si="76"/>
        <v>2.0833333333333259E-3</v>
      </c>
      <c r="S78" s="37">
        <f t="shared" si="77"/>
        <v>5.2083333333333315E-2</v>
      </c>
      <c r="T78" s="37">
        <f t="shared" si="79"/>
        <v>1.8750000000000017E-2</v>
      </c>
      <c r="U78" s="22">
        <v>41.6</v>
      </c>
      <c r="V78" s="22">
        <f>INDEX('Počty dní'!A:E,MATCH(E78,'Počty dní'!C:C,0),4)</f>
        <v>205</v>
      </c>
      <c r="W78" s="29">
        <f t="shared" si="78"/>
        <v>8528</v>
      </c>
    </row>
    <row r="79" spans="1:24" x14ac:dyDescent="0.3">
      <c r="A79" s="28">
        <v>606</v>
      </c>
      <c r="B79" s="22">
        <v>6006</v>
      </c>
      <c r="C79" s="22" t="s">
        <v>2</v>
      </c>
      <c r="D79" s="22"/>
      <c r="E79" s="22" t="str">
        <f t="shared" si="72"/>
        <v>X</v>
      </c>
      <c r="F79" s="22" t="s">
        <v>134</v>
      </c>
      <c r="G79" s="22">
        <v>9</v>
      </c>
      <c r="H79" s="22" t="str">
        <f t="shared" si="73"/>
        <v>XXX452/9</v>
      </c>
      <c r="I79" s="22" t="s">
        <v>11</v>
      </c>
      <c r="J79" s="22" t="s">
        <v>11</v>
      </c>
      <c r="K79" s="23">
        <v>0.3125</v>
      </c>
      <c r="L79" s="23">
        <v>0.31597222222222221</v>
      </c>
      <c r="M79" s="22" t="s">
        <v>17</v>
      </c>
      <c r="N79" s="23">
        <v>0.3347222222222222</v>
      </c>
      <c r="O79" s="22" t="s">
        <v>16</v>
      </c>
      <c r="P79" s="22" t="str">
        <f t="shared" ref="P79:P83" si="80">IF(M80=O79,"OK","POZOR")</f>
        <v>OK</v>
      </c>
      <c r="Q79" s="37">
        <f t="shared" ref="Q79:Q83" si="81">IF(ISNUMBER(G79),N79-L79,IF(F79="přejezd",N79-L79,0))</f>
        <v>1.8749999999999989E-2</v>
      </c>
      <c r="R79" s="37">
        <f t="shared" ref="R79:R83" si="82">IF(ISNUMBER(G79),L79-K79,0)</f>
        <v>3.4722222222222099E-3</v>
      </c>
      <c r="S79" s="37">
        <f t="shared" ref="S79:S83" si="83">Q79+R79</f>
        <v>2.2222222222222199E-2</v>
      </c>
      <c r="T79" s="37">
        <f t="shared" ref="T79:T83" si="84">K79-N78</f>
        <v>3.4722222222222099E-3</v>
      </c>
      <c r="U79" s="22">
        <v>19.600000000000001</v>
      </c>
      <c r="V79" s="22">
        <f>INDEX('Počty dní'!A:E,MATCH(E79,'Počty dní'!C:C,0),4)</f>
        <v>205</v>
      </c>
      <c r="W79" s="29">
        <f t="shared" si="78"/>
        <v>4018.0000000000005</v>
      </c>
    </row>
    <row r="80" spans="1:24" x14ac:dyDescent="0.3">
      <c r="A80" s="28">
        <v>606</v>
      </c>
      <c r="B80" s="22">
        <v>6006</v>
      </c>
      <c r="C80" s="22" t="s">
        <v>2</v>
      </c>
      <c r="D80" s="22"/>
      <c r="E80" s="22" t="str">
        <f t="shared" ref="E80:E82" si="85">CONCATENATE(C80,D80)</f>
        <v>X</v>
      </c>
      <c r="F80" s="22" t="s">
        <v>134</v>
      </c>
      <c r="G80" s="22">
        <v>11</v>
      </c>
      <c r="H80" s="22" t="str">
        <f t="shared" si="73"/>
        <v>XXX452/11</v>
      </c>
      <c r="I80" s="22" t="s">
        <v>10</v>
      </c>
      <c r="J80" s="22" t="s">
        <v>11</v>
      </c>
      <c r="K80" s="23">
        <v>0.375</v>
      </c>
      <c r="L80" s="23">
        <v>0.37638888888888888</v>
      </c>
      <c r="M80" s="22" t="s">
        <v>16</v>
      </c>
      <c r="N80" s="23">
        <v>0.39027777777777778</v>
      </c>
      <c r="O80" s="40" t="s">
        <v>0</v>
      </c>
      <c r="P80" s="22" t="str">
        <f t="shared" si="80"/>
        <v>OK</v>
      </c>
      <c r="Q80" s="37">
        <f t="shared" si="81"/>
        <v>1.3888888888888895E-2</v>
      </c>
      <c r="R80" s="37">
        <f t="shared" si="82"/>
        <v>1.388888888888884E-3</v>
      </c>
      <c r="S80" s="37">
        <f t="shared" si="83"/>
        <v>1.5277777777777779E-2</v>
      </c>
      <c r="T80" s="37">
        <f t="shared" si="84"/>
        <v>4.0277777777777801E-2</v>
      </c>
      <c r="U80" s="22">
        <v>12.2</v>
      </c>
      <c r="V80" s="22">
        <f>INDEX('Počty dní'!A:E,MATCH(E80,'Počty dní'!C:C,0),4)</f>
        <v>205</v>
      </c>
      <c r="W80" s="29">
        <f t="shared" si="78"/>
        <v>2501</v>
      </c>
    </row>
    <row r="81" spans="1:24" x14ac:dyDescent="0.3">
      <c r="A81" s="28">
        <v>606</v>
      </c>
      <c r="B81" s="22">
        <v>6006</v>
      </c>
      <c r="C81" s="22" t="s">
        <v>2</v>
      </c>
      <c r="D81" s="22"/>
      <c r="E81" s="22" t="str">
        <f t="shared" si="85"/>
        <v>X</v>
      </c>
      <c r="F81" s="22" t="s">
        <v>29</v>
      </c>
      <c r="G81" s="22"/>
      <c r="H81" s="22" t="str">
        <f t="shared" si="73"/>
        <v>přejezd/</v>
      </c>
      <c r="I81" s="22"/>
      <c r="J81" s="22" t="s">
        <v>11</v>
      </c>
      <c r="K81" s="23">
        <v>0.52430555555555558</v>
      </c>
      <c r="L81" s="23">
        <v>0.52430555555555558</v>
      </c>
      <c r="M81" s="40" t="s">
        <v>0</v>
      </c>
      <c r="N81" s="23">
        <v>0.52638888888888891</v>
      </c>
      <c r="O81" s="40" t="s">
        <v>13</v>
      </c>
      <c r="P81" s="22" t="str">
        <f t="shared" si="80"/>
        <v>OK</v>
      </c>
      <c r="Q81" s="37">
        <f t="shared" si="81"/>
        <v>2.0833333333333259E-3</v>
      </c>
      <c r="R81" s="37">
        <f t="shared" si="82"/>
        <v>0</v>
      </c>
      <c r="S81" s="37">
        <f t="shared" si="83"/>
        <v>2.0833333333333259E-3</v>
      </c>
      <c r="T81" s="37">
        <f t="shared" si="84"/>
        <v>0.1340277777777778</v>
      </c>
      <c r="U81" s="22">
        <v>0</v>
      </c>
      <c r="V81" s="22">
        <f>INDEX('Počty dní'!A:E,MATCH(E81,'Počty dní'!C:C,0),4)</f>
        <v>205</v>
      </c>
      <c r="W81" s="29">
        <f t="shared" si="78"/>
        <v>0</v>
      </c>
    </row>
    <row r="82" spans="1:24" x14ac:dyDescent="0.3">
      <c r="A82" s="28">
        <v>606</v>
      </c>
      <c r="B82" s="22">
        <v>6006</v>
      </c>
      <c r="C82" s="22" t="s">
        <v>2</v>
      </c>
      <c r="D82" s="22"/>
      <c r="E82" s="22" t="str">
        <f t="shared" si="85"/>
        <v>X</v>
      </c>
      <c r="F82" s="22" t="s">
        <v>141</v>
      </c>
      <c r="G82" s="22">
        <v>13</v>
      </c>
      <c r="H82" s="22" t="str">
        <f t="shared" si="73"/>
        <v>XXX454/13</v>
      </c>
      <c r="I82" s="22" t="s">
        <v>10</v>
      </c>
      <c r="J82" s="22" t="s">
        <v>11</v>
      </c>
      <c r="K82" s="23">
        <v>0.52638888888888891</v>
      </c>
      <c r="L82" s="23">
        <v>0.52777777777777779</v>
      </c>
      <c r="M82" s="40" t="s">
        <v>13</v>
      </c>
      <c r="N82" s="23">
        <v>0.54583333333333328</v>
      </c>
      <c r="O82" s="22" t="s">
        <v>14</v>
      </c>
      <c r="P82" s="22" t="str">
        <f t="shared" si="80"/>
        <v>OK</v>
      </c>
      <c r="Q82" s="37">
        <f t="shared" si="81"/>
        <v>1.8055555555555491E-2</v>
      </c>
      <c r="R82" s="37">
        <f t="shared" si="82"/>
        <v>1.388888888888884E-3</v>
      </c>
      <c r="S82" s="37">
        <f t="shared" si="83"/>
        <v>1.9444444444444375E-2</v>
      </c>
      <c r="T82" s="37">
        <f t="shared" si="84"/>
        <v>0</v>
      </c>
      <c r="U82" s="22">
        <v>16.600000000000001</v>
      </c>
      <c r="V82" s="22">
        <f>INDEX('Počty dní'!A:E,MATCH(E82,'Počty dní'!C:C,0),4)</f>
        <v>205</v>
      </c>
      <c r="W82" s="29">
        <f t="shared" si="78"/>
        <v>3403.0000000000005</v>
      </c>
    </row>
    <row r="83" spans="1:24" x14ac:dyDescent="0.3">
      <c r="A83" s="28">
        <v>606</v>
      </c>
      <c r="B83" s="22">
        <v>6006</v>
      </c>
      <c r="C83" s="22" t="s">
        <v>2</v>
      </c>
      <c r="D83" s="22"/>
      <c r="E83" s="22" t="str">
        <f t="shared" si="72"/>
        <v>X</v>
      </c>
      <c r="F83" s="22" t="s">
        <v>141</v>
      </c>
      <c r="G83" s="22">
        <v>14</v>
      </c>
      <c r="H83" s="22" t="str">
        <f t="shared" si="73"/>
        <v>XXX454/14</v>
      </c>
      <c r="I83" s="22" t="s">
        <v>10</v>
      </c>
      <c r="J83" s="22" t="s">
        <v>11</v>
      </c>
      <c r="K83" s="23">
        <v>0.54722222222222217</v>
      </c>
      <c r="L83" s="23">
        <v>0.54861111111111105</v>
      </c>
      <c r="M83" s="22" t="s">
        <v>14</v>
      </c>
      <c r="N83" s="23">
        <v>0.56527777777777777</v>
      </c>
      <c r="O83" s="40" t="s">
        <v>13</v>
      </c>
      <c r="P83" s="22" t="str">
        <f t="shared" si="80"/>
        <v>OK</v>
      </c>
      <c r="Q83" s="37">
        <f t="shared" si="81"/>
        <v>1.6666666666666718E-2</v>
      </c>
      <c r="R83" s="37">
        <f t="shared" si="82"/>
        <v>1.388888888888884E-3</v>
      </c>
      <c r="S83" s="37">
        <f t="shared" si="83"/>
        <v>1.8055555555555602E-2</v>
      </c>
      <c r="T83" s="37">
        <f t="shared" si="84"/>
        <v>1.388888888888884E-3</v>
      </c>
      <c r="U83" s="22">
        <v>16.600000000000001</v>
      </c>
      <c r="V83" s="22">
        <f>INDEX('Počty dní'!A:E,MATCH(E83,'Počty dní'!C:C,0),4)</f>
        <v>205</v>
      </c>
      <c r="W83" s="29">
        <f t="shared" si="78"/>
        <v>3403.0000000000005</v>
      </c>
    </row>
    <row r="84" spans="1:24" x14ac:dyDescent="0.3">
      <c r="A84" s="28">
        <v>606</v>
      </c>
      <c r="B84" s="22">
        <v>6006</v>
      </c>
      <c r="C84" s="22" t="s">
        <v>2</v>
      </c>
      <c r="D84" s="22">
        <v>10</v>
      </c>
      <c r="E84" s="22" t="str">
        <f t="shared" si="72"/>
        <v>X10</v>
      </c>
      <c r="F84" s="22" t="s">
        <v>141</v>
      </c>
      <c r="G84" s="22">
        <v>15</v>
      </c>
      <c r="H84" s="22" t="str">
        <f t="shared" si="73"/>
        <v>XXX454/15</v>
      </c>
      <c r="I84" s="22" t="s">
        <v>10</v>
      </c>
      <c r="J84" s="22" t="s">
        <v>11</v>
      </c>
      <c r="K84" s="23">
        <v>0.56805555555555554</v>
      </c>
      <c r="L84" s="23">
        <v>0.56944444444444442</v>
      </c>
      <c r="M84" s="40" t="s">
        <v>13</v>
      </c>
      <c r="N84" s="23">
        <v>0.59513888888888888</v>
      </c>
      <c r="O84" s="22" t="s">
        <v>14</v>
      </c>
      <c r="P84" s="22" t="str">
        <f t="shared" si="74"/>
        <v>OK</v>
      </c>
      <c r="Q84" s="37">
        <f t="shared" si="75"/>
        <v>2.5694444444444464E-2</v>
      </c>
      <c r="R84" s="37">
        <f t="shared" si="76"/>
        <v>1.388888888888884E-3</v>
      </c>
      <c r="S84" s="37">
        <f t="shared" si="77"/>
        <v>2.7083333333333348E-2</v>
      </c>
      <c r="T84" s="37">
        <f t="shared" si="79"/>
        <v>2.7777777777777679E-3</v>
      </c>
      <c r="U84" s="22">
        <v>21</v>
      </c>
      <c r="V84" s="22">
        <f>INDEX('Počty dní'!A:E,MATCH(E84,'Počty dní'!C:C,0),4)</f>
        <v>195</v>
      </c>
      <c r="W84" s="29">
        <f t="shared" si="78"/>
        <v>4095</v>
      </c>
    </row>
    <row r="85" spans="1:24" x14ac:dyDescent="0.3">
      <c r="A85" s="28">
        <v>606</v>
      </c>
      <c r="B85" s="22">
        <v>6006</v>
      </c>
      <c r="C85" s="22" t="s">
        <v>2</v>
      </c>
      <c r="D85" s="22">
        <v>10</v>
      </c>
      <c r="E85" s="22" t="str">
        <f t="shared" si="72"/>
        <v>X10</v>
      </c>
      <c r="F85" s="22" t="s">
        <v>141</v>
      </c>
      <c r="G85" s="22">
        <v>16</v>
      </c>
      <c r="H85" s="22" t="str">
        <f t="shared" si="73"/>
        <v>XXX454/16</v>
      </c>
      <c r="I85" s="22" t="s">
        <v>10</v>
      </c>
      <c r="J85" s="22" t="s">
        <v>11</v>
      </c>
      <c r="K85" s="23">
        <v>0.59583333333333333</v>
      </c>
      <c r="L85" s="23">
        <v>0.59583333333333333</v>
      </c>
      <c r="M85" s="22" t="s">
        <v>14</v>
      </c>
      <c r="N85" s="23">
        <v>0.60555555555555551</v>
      </c>
      <c r="O85" s="40" t="s">
        <v>13</v>
      </c>
      <c r="P85" s="22" t="str">
        <f t="shared" ref="P85:P87" si="86">IF(M86=O85,"OK","POZOR")</f>
        <v>OK</v>
      </c>
      <c r="Q85" s="37">
        <f t="shared" ref="Q85:Q88" si="87">IF(ISNUMBER(G85),N85-L85,IF(F85="přejezd",N85-L85,0))</f>
        <v>9.7222222222221877E-3</v>
      </c>
      <c r="R85" s="37">
        <f t="shared" ref="R85:R88" si="88">IF(ISNUMBER(G85),L85-K85,0)</f>
        <v>0</v>
      </c>
      <c r="S85" s="37">
        <f t="shared" ref="S85:S88" si="89">Q85+R85</f>
        <v>9.7222222222221877E-3</v>
      </c>
      <c r="T85" s="37">
        <f t="shared" ref="T85:T88" si="90">K85-N84</f>
        <v>6.9444444444444198E-4</v>
      </c>
      <c r="U85" s="22">
        <v>10</v>
      </c>
      <c r="V85" s="22">
        <f>INDEX('Počty dní'!A:E,MATCH(E85,'Počty dní'!C:C,0),4)</f>
        <v>195</v>
      </c>
      <c r="W85" s="29">
        <f t="shared" si="78"/>
        <v>1950</v>
      </c>
    </row>
    <row r="86" spans="1:24" x14ac:dyDescent="0.3">
      <c r="A86" s="28">
        <v>606</v>
      </c>
      <c r="B86" s="22">
        <v>6006</v>
      </c>
      <c r="C86" s="22" t="s">
        <v>2</v>
      </c>
      <c r="D86" s="22"/>
      <c r="E86" s="22" t="str">
        <f t="shared" si="72"/>
        <v>X</v>
      </c>
      <c r="F86" s="22" t="s">
        <v>141</v>
      </c>
      <c r="G86" s="22">
        <v>17</v>
      </c>
      <c r="H86" s="22" t="str">
        <f t="shared" si="73"/>
        <v>XXX454/17</v>
      </c>
      <c r="I86" s="22" t="s">
        <v>10</v>
      </c>
      <c r="J86" s="22" t="s">
        <v>11</v>
      </c>
      <c r="K86" s="23">
        <v>0.60972222222222217</v>
      </c>
      <c r="L86" s="23">
        <v>0.61111111111111105</v>
      </c>
      <c r="M86" s="40" t="s">
        <v>13</v>
      </c>
      <c r="N86" s="23">
        <v>0.62916666666666665</v>
      </c>
      <c r="O86" s="22" t="s">
        <v>14</v>
      </c>
      <c r="P86" s="22" t="str">
        <f t="shared" si="86"/>
        <v>OK</v>
      </c>
      <c r="Q86" s="37">
        <f t="shared" si="87"/>
        <v>1.8055555555555602E-2</v>
      </c>
      <c r="R86" s="37">
        <f t="shared" si="88"/>
        <v>1.388888888888884E-3</v>
      </c>
      <c r="S86" s="37">
        <f t="shared" si="89"/>
        <v>1.9444444444444486E-2</v>
      </c>
      <c r="T86" s="37">
        <f t="shared" si="90"/>
        <v>4.1666666666666519E-3</v>
      </c>
      <c r="U86" s="22">
        <v>16.600000000000001</v>
      </c>
      <c r="V86" s="22">
        <f>INDEX('Počty dní'!A:E,MATCH(E86,'Počty dní'!C:C,0),4)</f>
        <v>205</v>
      </c>
      <c r="W86" s="29">
        <f t="shared" si="78"/>
        <v>3403.0000000000005</v>
      </c>
    </row>
    <row r="87" spans="1:24" x14ac:dyDescent="0.3">
      <c r="A87" s="28">
        <v>606</v>
      </c>
      <c r="B87" s="22">
        <v>6006</v>
      </c>
      <c r="C87" s="22" t="s">
        <v>2</v>
      </c>
      <c r="D87" s="22"/>
      <c r="E87" s="22" t="str">
        <f t="shared" si="72"/>
        <v>X</v>
      </c>
      <c r="F87" s="22" t="s">
        <v>141</v>
      </c>
      <c r="G87" s="22">
        <v>18</v>
      </c>
      <c r="H87" s="22" t="str">
        <f t="shared" si="73"/>
        <v>XXX454/18</v>
      </c>
      <c r="I87" s="22" t="s">
        <v>10</v>
      </c>
      <c r="J87" s="22" t="s">
        <v>11</v>
      </c>
      <c r="K87" s="23">
        <v>0.63055555555555554</v>
      </c>
      <c r="L87" s="23">
        <v>0.63194444444444442</v>
      </c>
      <c r="M87" s="40" t="s">
        <v>14</v>
      </c>
      <c r="N87" s="23">
        <v>0.64861111111111114</v>
      </c>
      <c r="O87" s="22" t="s">
        <v>13</v>
      </c>
      <c r="P87" s="22" t="str">
        <f t="shared" si="86"/>
        <v>OK</v>
      </c>
      <c r="Q87" s="37">
        <f t="shared" si="87"/>
        <v>1.6666666666666718E-2</v>
      </c>
      <c r="R87" s="37">
        <f t="shared" si="88"/>
        <v>1.388888888888884E-3</v>
      </c>
      <c r="S87" s="37">
        <f t="shared" si="89"/>
        <v>1.8055555555555602E-2</v>
      </c>
      <c r="T87" s="37">
        <f t="shared" si="90"/>
        <v>1.388888888888884E-3</v>
      </c>
      <c r="U87" s="22">
        <v>16.600000000000001</v>
      </c>
      <c r="V87" s="22">
        <f>INDEX('Počty dní'!A:E,MATCH(E87,'Počty dní'!C:C,0),4)</f>
        <v>205</v>
      </c>
      <c r="W87" s="29">
        <f t="shared" si="78"/>
        <v>3403.0000000000005</v>
      </c>
    </row>
    <row r="88" spans="1:24" ht="15" thickBot="1" x14ac:dyDescent="0.35">
      <c r="A88" s="30">
        <v>606</v>
      </c>
      <c r="B88" s="31">
        <v>6006</v>
      </c>
      <c r="C88" s="31" t="s">
        <v>2</v>
      </c>
      <c r="D88" s="31"/>
      <c r="E88" s="31" t="str">
        <f t="shared" si="72"/>
        <v>X</v>
      </c>
      <c r="F88" s="31" t="s">
        <v>29</v>
      </c>
      <c r="G88" s="31"/>
      <c r="H88" s="31" t="str">
        <f t="shared" si="73"/>
        <v>přejezd/</v>
      </c>
      <c r="I88" s="31"/>
      <c r="J88" s="31" t="s">
        <v>11</v>
      </c>
      <c r="K88" s="32">
        <v>0.64861111111111114</v>
      </c>
      <c r="L88" s="32">
        <v>0.64861111111111114</v>
      </c>
      <c r="M88" s="46" t="s">
        <v>13</v>
      </c>
      <c r="N88" s="32">
        <v>0.65069444444444446</v>
      </c>
      <c r="O88" s="31" t="s">
        <v>0</v>
      </c>
      <c r="P88" s="31"/>
      <c r="Q88" s="38">
        <f t="shared" si="87"/>
        <v>2.0833333333333259E-3</v>
      </c>
      <c r="R88" s="38">
        <f t="shared" si="88"/>
        <v>0</v>
      </c>
      <c r="S88" s="38">
        <f t="shared" si="89"/>
        <v>2.0833333333333259E-3</v>
      </c>
      <c r="T88" s="38">
        <f t="shared" si="90"/>
        <v>0</v>
      </c>
      <c r="U88" s="31">
        <v>0</v>
      </c>
      <c r="V88" s="31">
        <f>INDEX('Počty dní'!A:E,MATCH(E88,'Počty dní'!C:C,0),4)</f>
        <v>205</v>
      </c>
      <c r="W88" s="33">
        <f t="shared" ref="W88" si="91">V88*U88</f>
        <v>0</v>
      </c>
    </row>
    <row r="89" spans="1:24" ht="15" thickBot="1" x14ac:dyDescent="0.35">
      <c r="A89" s="8" t="str">
        <f ca="1">CONCATENATE(INDIRECT("R[-3]C[0]",FALSE),"celkem")</f>
        <v>606celkem</v>
      </c>
      <c r="B89" s="9"/>
      <c r="C89" s="9" t="str">
        <f ca="1">INDIRECT("R[-1]C[12]",FALSE)</f>
        <v>Náměšť n.Osl.,,aut.nádr.</v>
      </c>
      <c r="D89" s="10"/>
      <c r="E89" s="9"/>
      <c r="F89" s="10"/>
      <c r="G89" s="11"/>
      <c r="H89" s="12"/>
      <c r="I89" s="13"/>
      <c r="J89" s="14" t="str">
        <f ca="1">INDIRECT("R[-2]C[0]",FALSE)</f>
        <v>V</v>
      </c>
      <c r="K89" s="15"/>
      <c r="L89" s="16"/>
      <c r="M89" s="17"/>
      <c r="N89" s="16"/>
      <c r="O89" s="18"/>
      <c r="P89" s="9"/>
      <c r="Q89" s="39">
        <f>SUM(Q76:Q88)</f>
        <v>0.24097222222222223</v>
      </c>
      <c r="R89" s="39">
        <f t="shared" ref="R89:T89" si="92">SUM(R76:R88)</f>
        <v>1.4583333333333282E-2</v>
      </c>
      <c r="S89" s="39">
        <f t="shared" si="92"/>
        <v>0.25555555555555554</v>
      </c>
      <c r="T89" s="39">
        <f t="shared" si="92"/>
        <v>0.20763888888888896</v>
      </c>
      <c r="U89" s="19">
        <f>SUM(U76:U88)</f>
        <v>216.7</v>
      </c>
      <c r="V89" s="20"/>
      <c r="W89" s="21">
        <f>SUM(W76:W88)</f>
        <v>44113.5</v>
      </c>
      <c r="X89" s="7"/>
    </row>
    <row r="90" spans="1:24" x14ac:dyDescent="0.3">
      <c r="L90" s="1"/>
      <c r="N90" s="1"/>
    </row>
    <row r="91" spans="1:24" ht="15" thickBot="1" x14ac:dyDescent="0.35">
      <c r="C91" s="1"/>
      <c r="D91" s="1"/>
      <c r="E91" s="1"/>
      <c r="F91" s="1"/>
      <c r="G91" s="1"/>
      <c r="H91" s="1"/>
      <c r="K91" s="1"/>
      <c r="L91" s="1"/>
      <c r="M91" s="1"/>
      <c r="N91" s="1"/>
      <c r="O91" s="1"/>
    </row>
    <row r="92" spans="1:24" x14ac:dyDescent="0.3">
      <c r="A92" s="24">
        <v>607</v>
      </c>
      <c r="B92" s="25">
        <v>6007</v>
      </c>
      <c r="C92" s="25" t="s">
        <v>2</v>
      </c>
      <c r="D92" s="25"/>
      <c r="E92" s="25" t="str">
        <f t="shared" ref="E92:E114" si="93">CONCATENATE(C92,D92)</f>
        <v>X</v>
      </c>
      <c r="F92" s="25" t="s">
        <v>134</v>
      </c>
      <c r="G92" s="25">
        <v>2</v>
      </c>
      <c r="H92" s="25" t="str">
        <f t="shared" ref="H92:H114" si="94">CONCATENATE(F92,"/",G92)</f>
        <v>XXX452/2</v>
      </c>
      <c r="I92" s="25" t="s">
        <v>10</v>
      </c>
      <c r="J92" s="25" t="s">
        <v>10</v>
      </c>
      <c r="K92" s="26">
        <v>0.18541666666666667</v>
      </c>
      <c r="L92" s="26">
        <v>0.1875</v>
      </c>
      <c r="M92" s="45" t="s">
        <v>0</v>
      </c>
      <c r="N92" s="26">
        <v>0.22222222222222221</v>
      </c>
      <c r="O92" s="25" t="s">
        <v>17</v>
      </c>
      <c r="P92" s="25" t="str">
        <f t="shared" ref="P92:P113" si="95">IF(M93=O92,"OK","POZOR")</f>
        <v>OK</v>
      </c>
      <c r="Q92" s="36">
        <f t="shared" ref="Q92:Q114" si="96">IF(ISNUMBER(G92),N92-L92,IF(F92="přejezd",N92-L92,0))</f>
        <v>3.472222222222221E-2</v>
      </c>
      <c r="R92" s="36">
        <f t="shared" ref="R92:R114" si="97">IF(ISNUMBER(G92),L92-K92,0)</f>
        <v>2.0833333333333259E-3</v>
      </c>
      <c r="S92" s="36">
        <f t="shared" ref="S92:S114" si="98">Q92+R92</f>
        <v>3.6805555555555536E-2</v>
      </c>
      <c r="T92" s="36"/>
      <c r="U92" s="25">
        <v>31.8</v>
      </c>
      <c r="V92" s="25">
        <f>INDEX('Počty dní'!A:E,MATCH(E92,'Počty dní'!C:C,0),4)</f>
        <v>205</v>
      </c>
      <c r="W92" s="27">
        <f t="shared" ref="W92:W114" si="99">V92*U92</f>
        <v>6519</v>
      </c>
    </row>
    <row r="93" spans="1:24" x14ac:dyDescent="0.3">
      <c r="A93" s="28">
        <v>607</v>
      </c>
      <c r="B93" s="22">
        <v>6007</v>
      </c>
      <c r="C93" s="22" t="s">
        <v>2</v>
      </c>
      <c r="D93" s="22"/>
      <c r="E93" s="22" t="str">
        <f t="shared" si="93"/>
        <v>X</v>
      </c>
      <c r="F93" s="22" t="s">
        <v>134</v>
      </c>
      <c r="G93" s="22">
        <v>3</v>
      </c>
      <c r="H93" s="22" t="str">
        <f t="shared" si="94"/>
        <v>XXX452/3</v>
      </c>
      <c r="I93" s="22" t="s">
        <v>10</v>
      </c>
      <c r="J93" s="22" t="s">
        <v>10</v>
      </c>
      <c r="K93" s="23">
        <v>0.22708333333333333</v>
      </c>
      <c r="L93" s="23">
        <v>0.22916666666666666</v>
      </c>
      <c r="M93" s="22" t="s">
        <v>17</v>
      </c>
      <c r="N93" s="23">
        <v>0.26180555555555557</v>
      </c>
      <c r="O93" s="40" t="s">
        <v>0</v>
      </c>
      <c r="P93" s="22" t="str">
        <f t="shared" ref="P93:P105" si="100">IF(M94=O93,"OK","POZOR")</f>
        <v>OK</v>
      </c>
      <c r="Q93" s="37">
        <f t="shared" ref="Q93:Q105" si="101">IF(ISNUMBER(G93),N93-L93,IF(F93="přejezd",N93-L93,0))</f>
        <v>3.2638888888888912E-2</v>
      </c>
      <c r="R93" s="37">
        <f t="shared" ref="R93:R105" si="102">IF(ISNUMBER(G93),L93-K93,0)</f>
        <v>2.0833333333333259E-3</v>
      </c>
      <c r="S93" s="37">
        <f t="shared" ref="S93:S105" si="103">Q93+R93</f>
        <v>3.4722222222222238E-2</v>
      </c>
      <c r="T93" s="37">
        <f t="shared" ref="T93:T105" si="104">K93-N92</f>
        <v>4.8611111111111216E-3</v>
      </c>
      <c r="U93" s="22">
        <v>31.8</v>
      </c>
      <c r="V93" s="22">
        <f>INDEX('Počty dní'!A:E,MATCH(E93,'Počty dní'!C:C,0),4)</f>
        <v>205</v>
      </c>
      <c r="W93" s="29">
        <f t="shared" si="99"/>
        <v>6519</v>
      </c>
    </row>
    <row r="94" spans="1:24" x14ac:dyDescent="0.3">
      <c r="A94" s="28">
        <v>607</v>
      </c>
      <c r="B94" s="22">
        <v>6007</v>
      </c>
      <c r="C94" s="22" t="s">
        <v>2</v>
      </c>
      <c r="D94" s="22"/>
      <c r="E94" s="22" t="str">
        <f t="shared" ref="E94" si="105">CONCATENATE(C94,D94)</f>
        <v>X</v>
      </c>
      <c r="F94" s="22" t="s">
        <v>29</v>
      </c>
      <c r="G94" s="22"/>
      <c r="H94" s="22" t="str">
        <f t="shared" si="94"/>
        <v>přejezd/</v>
      </c>
      <c r="I94" s="22"/>
      <c r="J94" s="22" t="s">
        <v>10</v>
      </c>
      <c r="K94" s="23">
        <v>0.26180555555555557</v>
      </c>
      <c r="L94" s="23">
        <v>0.26180555555555557</v>
      </c>
      <c r="M94" s="40" t="s">
        <v>0</v>
      </c>
      <c r="N94" s="23">
        <v>0.26319444444444445</v>
      </c>
      <c r="O94" s="40" t="s">
        <v>13</v>
      </c>
      <c r="P94" s="22" t="str">
        <f t="shared" si="100"/>
        <v>OK</v>
      </c>
      <c r="Q94" s="37">
        <f t="shared" si="101"/>
        <v>1.388888888888884E-3</v>
      </c>
      <c r="R94" s="37">
        <f t="shared" si="102"/>
        <v>0</v>
      </c>
      <c r="S94" s="37">
        <f t="shared" si="103"/>
        <v>1.388888888888884E-3</v>
      </c>
      <c r="T94" s="37">
        <f t="shared" si="104"/>
        <v>0</v>
      </c>
      <c r="U94" s="22">
        <v>0</v>
      </c>
      <c r="V94" s="22">
        <f>INDEX('Počty dní'!A:E,MATCH(E94,'Počty dní'!C:C,0),4)</f>
        <v>205</v>
      </c>
      <c r="W94" s="29">
        <f t="shared" si="99"/>
        <v>0</v>
      </c>
    </row>
    <row r="95" spans="1:24" x14ac:dyDescent="0.3">
      <c r="A95" s="28">
        <v>607</v>
      </c>
      <c r="B95" s="22">
        <v>6007</v>
      </c>
      <c r="C95" s="22" t="s">
        <v>2</v>
      </c>
      <c r="D95" s="22"/>
      <c r="E95" s="22" t="str">
        <f t="shared" si="93"/>
        <v>X</v>
      </c>
      <c r="F95" s="22" t="s">
        <v>141</v>
      </c>
      <c r="G95" s="22">
        <v>5</v>
      </c>
      <c r="H95" s="22" t="str">
        <f t="shared" si="94"/>
        <v>XXX454/5</v>
      </c>
      <c r="I95" s="22" t="s">
        <v>10</v>
      </c>
      <c r="J95" s="22" t="s">
        <v>10</v>
      </c>
      <c r="K95" s="23">
        <v>0.26319444444444445</v>
      </c>
      <c r="L95" s="23">
        <v>0.2638888888888889</v>
      </c>
      <c r="M95" s="40" t="s">
        <v>13</v>
      </c>
      <c r="N95" s="23">
        <v>0.28194444444444444</v>
      </c>
      <c r="O95" s="22" t="s">
        <v>14</v>
      </c>
      <c r="P95" s="22" t="str">
        <f t="shared" si="100"/>
        <v>OK</v>
      </c>
      <c r="Q95" s="37">
        <f t="shared" si="101"/>
        <v>1.8055555555555547E-2</v>
      </c>
      <c r="R95" s="37">
        <f t="shared" si="102"/>
        <v>6.9444444444444198E-4</v>
      </c>
      <c r="S95" s="37">
        <f t="shared" si="103"/>
        <v>1.8749999999999989E-2</v>
      </c>
      <c r="T95" s="37">
        <f t="shared" si="104"/>
        <v>0</v>
      </c>
      <c r="U95" s="22">
        <v>16.600000000000001</v>
      </c>
      <c r="V95" s="22">
        <f>INDEX('Počty dní'!A:E,MATCH(E95,'Počty dní'!C:C,0),4)</f>
        <v>205</v>
      </c>
      <c r="W95" s="29">
        <f t="shared" si="99"/>
        <v>3403.0000000000005</v>
      </c>
    </row>
    <row r="96" spans="1:24" x14ac:dyDescent="0.3">
      <c r="A96" s="28">
        <v>607</v>
      </c>
      <c r="B96" s="22">
        <v>6007</v>
      </c>
      <c r="C96" s="22" t="s">
        <v>2</v>
      </c>
      <c r="D96" s="22"/>
      <c r="E96" s="22" t="str">
        <f t="shared" si="93"/>
        <v>X</v>
      </c>
      <c r="F96" s="22" t="s">
        <v>141</v>
      </c>
      <c r="G96" s="22">
        <v>6</v>
      </c>
      <c r="H96" s="22" t="str">
        <f t="shared" si="94"/>
        <v>XXX454/6</v>
      </c>
      <c r="I96" s="22" t="s">
        <v>10</v>
      </c>
      <c r="J96" s="22" t="s">
        <v>10</v>
      </c>
      <c r="K96" s="23">
        <v>0.28263888888888888</v>
      </c>
      <c r="L96" s="23">
        <v>0.28333333333333333</v>
      </c>
      <c r="M96" s="22" t="s">
        <v>14</v>
      </c>
      <c r="N96" s="23">
        <v>0.30138888888888887</v>
      </c>
      <c r="O96" s="40" t="s">
        <v>13</v>
      </c>
      <c r="P96" s="22" t="str">
        <f t="shared" si="100"/>
        <v>OK</v>
      </c>
      <c r="Q96" s="37">
        <f t="shared" si="101"/>
        <v>1.8055555555555547E-2</v>
      </c>
      <c r="R96" s="37">
        <f t="shared" si="102"/>
        <v>6.9444444444444198E-4</v>
      </c>
      <c r="S96" s="37">
        <f t="shared" si="103"/>
        <v>1.8749999999999989E-2</v>
      </c>
      <c r="T96" s="37">
        <f t="shared" si="104"/>
        <v>6.9444444444444198E-4</v>
      </c>
      <c r="U96" s="22">
        <v>17.2</v>
      </c>
      <c r="V96" s="22">
        <f>INDEX('Počty dní'!A:E,MATCH(E96,'Počty dní'!C:C,0),4)</f>
        <v>205</v>
      </c>
      <c r="W96" s="29">
        <f t="shared" si="99"/>
        <v>3526</v>
      </c>
    </row>
    <row r="97" spans="1:23" x14ac:dyDescent="0.3">
      <c r="A97" s="28">
        <v>607</v>
      </c>
      <c r="B97" s="22">
        <v>6007</v>
      </c>
      <c r="C97" s="22" t="s">
        <v>2</v>
      </c>
      <c r="D97" s="22">
        <v>10</v>
      </c>
      <c r="E97" s="22" t="str">
        <f t="shared" si="93"/>
        <v>X10</v>
      </c>
      <c r="F97" s="22" t="s">
        <v>134</v>
      </c>
      <c r="G97" s="22">
        <v>50</v>
      </c>
      <c r="H97" s="22" t="str">
        <f t="shared" si="94"/>
        <v>XXX452/50</v>
      </c>
      <c r="I97" s="22" t="s">
        <v>10</v>
      </c>
      <c r="J97" s="22" t="s">
        <v>10</v>
      </c>
      <c r="K97" s="23">
        <v>0.30208333333333331</v>
      </c>
      <c r="L97" s="23">
        <v>0.30277777777777776</v>
      </c>
      <c r="M97" s="40" t="s">
        <v>13</v>
      </c>
      <c r="N97" s="23">
        <v>0.30833333333333335</v>
      </c>
      <c r="O97" s="22" t="s">
        <v>18</v>
      </c>
      <c r="P97" s="22" t="str">
        <f t="shared" si="100"/>
        <v>OK</v>
      </c>
      <c r="Q97" s="37">
        <f t="shared" si="101"/>
        <v>5.5555555555555913E-3</v>
      </c>
      <c r="R97" s="37">
        <f t="shared" si="102"/>
        <v>6.9444444444444198E-4</v>
      </c>
      <c r="S97" s="37">
        <f t="shared" si="103"/>
        <v>6.2500000000000333E-3</v>
      </c>
      <c r="T97" s="37">
        <f t="shared" si="104"/>
        <v>6.9444444444444198E-4</v>
      </c>
      <c r="U97" s="22">
        <v>5.3</v>
      </c>
      <c r="V97" s="22">
        <f>INDEX('Počty dní'!A:E,MATCH(E97,'Počty dní'!C:C,0),4)</f>
        <v>195</v>
      </c>
      <c r="W97" s="29">
        <f t="shared" si="99"/>
        <v>1033.5</v>
      </c>
    </row>
    <row r="98" spans="1:23" x14ac:dyDescent="0.3">
      <c r="A98" s="28">
        <v>607</v>
      </c>
      <c r="B98" s="22">
        <v>6007</v>
      </c>
      <c r="C98" s="22" t="s">
        <v>2</v>
      </c>
      <c r="D98" s="22">
        <v>10</v>
      </c>
      <c r="E98" s="22" t="str">
        <f t="shared" si="93"/>
        <v>X10</v>
      </c>
      <c r="F98" s="22" t="s">
        <v>134</v>
      </c>
      <c r="G98" s="22">
        <v>51</v>
      </c>
      <c r="H98" s="22" t="str">
        <f t="shared" si="94"/>
        <v>XXX452/51</v>
      </c>
      <c r="I98" s="22" t="s">
        <v>10</v>
      </c>
      <c r="J98" s="22" t="s">
        <v>10</v>
      </c>
      <c r="K98" s="23">
        <v>0.31041666666666667</v>
      </c>
      <c r="L98" s="23">
        <v>0.31180555555555556</v>
      </c>
      <c r="M98" s="22" t="s">
        <v>18</v>
      </c>
      <c r="N98" s="23">
        <v>0.3263888888888889</v>
      </c>
      <c r="O98" s="40" t="s">
        <v>0</v>
      </c>
      <c r="P98" s="22" t="str">
        <f t="shared" si="100"/>
        <v>OK</v>
      </c>
      <c r="Q98" s="37">
        <f t="shared" si="101"/>
        <v>1.4583333333333337E-2</v>
      </c>
      <c r="R98" s="37">
        <f t="shared" si="102"/>
        <v>1.388888888888884E-3</v>
      </c>
      <c r="S98" s="37">
        <f t="shared" si="103"/>
        <v>1.5972222222222221E-2</v>
      </c>
      <c r="T98" s="37">
        <f t="shared" si="104"/>
        <v>2.0833333333333259E-3</v>
      </c>
      <c r="U98" s="22">
        <v>11.1</v>
      </c>
      <c r="V98" s="22">
        <f>INDEX('Počty dní'!A:E,MATCH(E98,'Počty dní'!C:C,0),4)</f>
        <v>195</v>
      </c>
      <c r="W98" s="29">
        <f t="shared" si="99"/>
        <v>2164.5</v>
      </c>
    </row>
    <row r="99" spans="1:23" x14ac:dyDescent="0.3">
      <c r="A99" s="28">
        <v>607</v>
      </c>
      <c r="B99" s="22">
        <v>6007</v>
      </c>
      <c r="C99" s="22" t="s">
        <v>2</v>
      </c>
      <c r="D99" s="22">
        <v>10</v>
      </c>
      <c r="E99" s="22" t="str">
        <f t="shared" ref="E99" si="106">CONCATENATE(C99,D99)</f>
        <v>X10</v>
      </c>
      <c r="F99" s="22" t="s">
        <v>29</v>
      </c>
      <c r="G99" s="22"/>
      <c r="H99" s="22" t="str">
        <f t="shared" si="94"/>
        <v>přejezd/</v>
      </c>
      <c r="I99" s="22"/>
      <c r="J99" s="22" t="s">
        <v>10</v>
      </c>
      <c r="K99" s="23">
        <v>0.34375</v>
      </c>
      <c r="L99" s="23">
        <v>0.34375</v>
      </c>
      <c r="M99" s="40" t="s">
        <v>0</v>
      </c>
      <c r="N99" s="23">
        <v>0.34583333333333338</v>
      </c>
      <c r="O99" s="40" t="s">
        <v>13</v>
      </c>
      <c r="P99" s="22" t="str">
        <f t="shared" si="100"/>
        <v>OK</v>
      </c>
      <c r="Q99" s="37">
        <f t="shared" si="101"/>
        <v>2.0833333333333814E-3</v>
      </c>
      <c r="R99" s="37">
        <f t="shared" si="102"/>
        <v>0</v>
      </c>
      <c r="S99" s="37">
        <f t="shared" si="103"/>
        <v>2.0833333333333814E-3</v>
      </c>
      <c r="T99" s="37">
        <f t="shared" si="104"/>
        <v>1.7361111111111105E-2</v>
      </c>
      <c r="U99" s="22">
        <v>0</v>
      </c>
      <c r="V99" s="22">
        <f>INDEX('Počty dní'!A:E,MATCH(E99,'Počty dní'!C:C,0),4)</f>
        <v>195</v>
      </c>
      <c r="W99" s="29">
        <f t="shared" si="99"/>
        <v>0</v>
      </c>
    </row>
    <row r="100" spans="1:23" x14ac:dyDescent="0.3">
      <c r="A100" s="28">
        <v>607</v>
      </c>
      <c r="B100" s="22">
        <v>6007</v>
      </c>
      <c r="C100" s="22" t="s">
        <v>2</v>
      </c>
      <c r="D100" s="22"/>
      <c r="E100" s="22" t="str">
        <f t="shared" si="93"/>
        <v>X</v>
      </c>
      <c r="F100" s="22" t="s">
        <v>141</v>
      </c>
      <c r="G100" s="22">
        <v>11</v>
      </c>
      <c r="H100" s="22" t="str">
        <f t="shared" si="94"/>
        <v>XXX454/11</v>
      </c>
      <c r="I100" s="22" t="s">
        <v>10</v>
      </c>
      <c r="J100" s="22" t="s">
        <v>10</v>
      </c>
      <c r="K100" s="23">
        <v>0.34583333333333338</v>
      </c>
      <c r="L100" s="23">
        <v>0.34722222222222227</v>
      </c>
      <c r="M100" s="40" t="s">
        <v>13</v>
      </c>
      <c r="N100" s="23">
        <v>0.36527777777777781</v>
      </c>
      <c r="O100" s="22" t="s">
        <v>14</v>
      </c>
      <c r="P100" s="22" t="str">
        <f t="shared" si="100"/>
        <v>OK</v>
      </c>
      <c r="Q100" s="37">
        <f t="shared" si="101"/>
        <v>1.8055555555555547E-2</v>
      </c>
      <c r="R100" s="37">
        <f t="shared" si="102"/>
        <v>1.388888888888884E-3</v>
      </c>
      <c r="S100" s="37">
        <f t="shared" si="103"/>
        <v>1.9444444444444431E-2</v>
      </c>
      <c r="T100" s="37">
        <f t="shared" si="104"/>
        <v>0</v>
      </c>
      <c r="U100" s="22">
        <v>16.600000000000001</v>
      </c>
      <c r="V100" s="22">
        <f>INDEX('Počty dní'!A:E,MATCH(E100,'Počty dní'!C:C,0),4)</f>
        <v>205</v>
      </c>
      <c r="W100" s="29">
        <f t="shared" si="99"/>
        <v>3403.0000000000005</v>
      </c>
    </row>
    <row r="101" spans="1:23" x14ac:dyDescent="0.3">
      <c r="A101" s="28">
        <v>607</v>
      </c>
      <c r="B101" s="22">
        <v>6007</v>
      </c>
      <c r="C101" s="22" t="s">
        <v>2</v>
      </c>
      <c r="D101" s="22"/>
      <c r="E101" s="22" t="str">
        <f t="shared" si="93"/>
        <v>X</v>
      </c>
      <c r="F101" s="22" t="s">
        <v>141</v>
      </c>
      <c r="G101" s="22">
        <v>12</v>
      </c>
      <c r="H101" s="22" t="str">
        <f t="shared" si="94"/>
        <v>XXX454/12</v>
      </c>
      <c r="I101" s="22" t="s">
        <v>10</v>
      </c>
      <c r="J101" s="22" t="s">
        <v>10</v>
      </c>
      <c r="K101" s="23">
        <v>0.3659722222222222</v>
      </c>
      <c r="L101" s="23">
        <v>0.3666666666666667</v>
      </c>
      <c r="M101" s="22" t="s">
        <v>14</v>
      </c>
      <c r="N101" s="23">
        <v>0.38680555555555557</v>
      </c>
      <c r="O101" s="40" t="s">
        <v>13</v>
      </c>
      <c r="P101" s="22" t="str">
        <f t="shared" si="100"/>
        <v>OK</v>
      </c>
      <c r="Q101" s="37">
        <f t="shared" si="101"/>
        <v>2.0138888888888873E-2</v>
      </c>
      <c r="R101" s="37">
        <f t="shared" si="102"/>
        <v>6.9444444444449749E-4</v>
      </c>
      <c r="S101" s="37">
        <f t="shared" si="103"/>
        <v>2.083333333333337E-2</v>
      </c>
      <c r="T101" s="37">
        <f t="shared" si="104"/>
        <v>6.9444444444438647E-4</v>
      </c>
      <c r="U101" s="22">
        <v>20.399999999999999</v>
      </c>
      <c r="V101" s="22">
        <f>INDEX('Počty dní'!A:E,MATCH(E101,'Počty dní'!C:C,0),4)</f>
        <v>205</v>
      </c>
      <c r="W101" s="29">
        <f t="shared" si="99"/>
        <v>4182</v>
      </c>
    </row>
    <row r="102" spans="1:23" x14ac:dyDescent="0.3">
      <c r="A102" s="28">
        <v>607</v>
      </c>
      <c r="B102" s="22">
        <v>6007</v>
      </c>
      <c r="C102" s="22" t="s">
        <v>2</v>
      </c>
      <c r="D102" s="22"/>
      <c r="E102" s="22" t="str">
        <f t="shared" ref="E102" si="107">CONCATENATE(C102,D102)</f>
        <v>X</v>
      </c>
      <c r="F102" s="22" t="s">
        <v>29</v>
      </c>
      <c r="G102" s="22"/>
      <c r="H102" s="22" t="str">
        <f t="shared" si="94"/>
        <v>přejezd/</v>
      </c>
      <c r="I102" s="22"/>
      <c r="J102" s="22" t="s">
        <v>10</v>
      </c>
      <c r="K102" s="23">
        <v>0.38680555555555557</v>
      </c>
      <c r="L102" s="23">
        <v>0.38680555555555557</v>
      </c>
      <c r="M102" s="40" t="s">
        <v>13</v>
      </c>
      <c r="N102" s="23">
        <v>0.3888888888888889</v>
      </c>
      <c r="O102" s="40" t="s">
        <v>0</v>
      </c>
      <c r="P102" s="22" t="str">
        <f t="shared" si="100"/>
        <v>OK</v>
      </c>
      <c r="Q102" s="37">
        <f t="shared" si="101"/>
        <v>2.0833333333333259E-3</v>
      </c>
      <c r="R102" s="37">
        <f t="shared" si="102"/>
        <v>0</v>
      </c>
      <c r="S102" s="37">
        <f t="shared" si="103"/>
        <v>2.0833333333333259E-3</v>
      </c>
      <c r="T102" s="37">
        <f t="shared" si="104"/>
        <v>0</v>
      </c>
      <c r="U102" s="22">
        <v>0</v>
      </c>
      <c r="V102" s="22">
        <f>INDEX('Počty dní'!A:E,MATCH(E102,'Počty dní'!C:C,0),4)</f>
        <v>205</v>
      </c>
      <c r="W102" s="29">
        <f t="shared" si="99"/>
        <v>0</v>
      </c>
    </row>
    <row r="103" spans="1:23" x14ac:dyDescent="0.3">
      <c r="A103" s="28">
        <v>607</v>
      </c>
      <c r="B103" s="22">
        <v>6007</v>
      </c>
      <c r="C103" s="22" t="s">
        <v>2</v>
      </c>
      <c r="D103" s="22"/>
      <c r="E103" s="22" t="str">
        <f t="shared" si="93"/>
        <v>X</v>
      </c>
      <c r="F103" s="22" t="s">
        <v>138</v>
      </c>
      <c r="G103" s="22">
        <v>5</v>
      </c>
      <c r="H103" s="22" t="str">
        <f t="shared" si="94"/>
        <v>XXX457/5</v>
      </c>
      <c r="I103" s="22" t="s">
        <v>10</v>
      </c>
      <c r="J103" s="22" t="s">
        <v>10</v>
      </c>
      <c r="K103" s="23">
        <v>0.39444444444444443</v>
      </c>
      <c r="L103" s="23">
        <v>0.39583333333333331</v>
      </c>
      <c r="M103" s="40" t="s">
        <v>0</v>
      </c>
      <c r="N103" s="23">
        <v>0.4152777777777778</v>
      </c>
      <c r="O103" s="22" t="s">
        <v>5</v>
      </c>
      <c r="P103" s="22" t="str">
        <f t="shared" si="100"/>
        <v>OK</v>
      </c>
      <c r="Q103" s="37">
        <f t="shared" si="101"/>
        <v>1.9444444444444486E-2</v>
      </c>
      <c r="R103" s="37">
        <f t="shared" si="102"/>
        <v>1.388888888888884E-3</v>
      </c>
      <c r="S103" s="37">
        <f t="shared" si="103"/>
        <v>2.083333333333337E-2</v>
      </c>
      <c r="T103" s="37">
        <f t="shared" si="104"/>
        <v>5.5555555555555358E-3</v>
      </c>
      <c r="U103" s="22">
        <v>18</v>
      </c>
      <c r="V103" s="22">
        <f>INDEX('Počty dní'!A:E,MATCH(E103,'Počty dní'!C:C,0),4)</f>
        <v>205</v>
      </c>
      <c r="W103" s="29">
        <f t="shared" si="99"/>
        <v>3690</v>
      </c>
    </row>
    <row r="104" spans="1:23" x14ac:dyDescent="0.3">
      <c r="A104" s="28">
        <v>607</v>
      </c>
      <c r="B104" s="22">
        <v>6007</v>
      </c>
      <c r="C104" s="22" t="s">
        <v>2</v>
      </c>
      <c r="D104" s="22"/>
      <c r="E104" s="22" t="str">
        <f t="shared" si="93"/>
        <v>X</v>
      </c>
      <c r="F104" s="22" t="s">
        <v>135</v>
      </c>
      <c r="G104" s="22">
        <v>12</v>
      </c>
      <c r="H104" s="22" t="str">
        <f t="shared" si="94"/>
        <v>XXX455/12</v>
      </c>
      <c r="I104" s="22" t="s">
        <v>10</v>
      </c>
      <c r="J104" s="22" t="s">
        <v>10</v>
      </c>
      <c r="K104" s="23">
        <v>0.4375</v>
      </c>
      <c r="L104" s="23">
        <v>0.43958333333333338</v>
      </c>
      <c r="M104" s="22" t="s">
        <v>5</v>
      </c>
      <c r="N104" s="23">
        <v>0.47569444444444442</v>
      </c>
      <c r="O104" s="22" t="s">
        <v>17</v>
      </c>
      <c r="P104" s="22" t="str">
        <f t="shared" si="100"/>
        <v>OK</v>
      </c>
      <c r="Q104" s="37">
        <f t="shared" si="101"/>
        <v>3.6111111111111038E-2</v>
      </c>
      <c r="R104" s="37">
        <f t="shared" si="102"/>
        <v>2.0833333333333814E-3</v>
      </c>
      <c r="S104" s="37">
        <f t="shared" si="103"/>
        <v>3.819444444444442E-2</v>
      </c>
      <c r="T104" s="37">
        <f t="shared" si="104"/>
        <v>2.2222222222222199E-2</v>
      </c>
      <c r="U104" s="22">
        <v>34.5</v>
      </c>
      <c r="V104" s="22">
        <f>INDEX('Počty dní'!A:E,MATCH(E104,'Počty dní'!C:C,0),4)</f>
        <v>205</v>
      </c>
      <c r="W104" s="29">
        <f t="shared" si="99"/>
        <v>7072.5</v>
      </c>
    </row>
    <row r="105" spans="1:23" x14ac:dyDescent="0.3">
      <c r="A105" s="28">
        <v>607</v>
      </c>
      <c r="B105" s="22">
        <v>6007</v>
      </c>
      <c r="C105" s="22" t="s">
        <v>2</v>
      </c>
      <c r="D105" s="22"/>
      <c r="E105" s="22" t="str">
        <f t="shared" si="93"/>
        <v>X</v>
      </c>
      <c r="F105" s="22" t="s">
        <v>134</v>
      </c>
      <c r="G105" s="22">
        <v>15</v>
      </c>
      <c r="H105" s="22" t="str">
        <f t="shared" si="94"/>
        <v>XXX452/15</v>
      </c>
      <c r="I105" s="22" t="s">
        <v>10</v>
      </c>
      <c r="J105" s="22" t="s">
        <v>10</v>
      </c>
      <c r="K105" s="23">
        <v>0.52222222222222225</v>
      </c>
      <c r="L105" s="23">
        <v>0.52430555555555558</v>
      </c>
      <c r="M105" s="22" t="s">
        <v>17</v>
      </c>
      <c r="N105" s="23">
        <v>0.55694444444444446</v>
      </c>
      <c r="O105" s="40" t="s">
        <v>0</v>
      </c>
      <c r="P105" s="22" t="str">
        <f t="shared" si="100"/>
        <v>OK</v>
      </c>
      <c r="Q105" s="37">
        <f t="shared" si="101"/>
        <v>3.2638888888888884E-2</v>
      </c>
      <c r="R105" s="37">
        <f t="shared" si="102"/>
        <v>2.0833333333333259E-3</v>
      </c>
      <c r="S105" s="37">
        <f t="shared" si="103"/>
        <v>3.472222222222221E-2</v>
      </c>
      <c r="T105" s="37">
        <f t="shared" si="104"/>
        <v>4.6527777777777835E-2</v>
      </c>
      <c r="U105" s="22">
        <v>31.8</v>
      </c>
      <c r="V105" s="22">
        <f>INDEX('Počty dní'!A:E,MATCH(E105,'Počty dní'!C:C,0),4)</f>
        <v>205</v>
      </c>
      <c r="W105" s="29">
        <f t="shared" si="99"/>
        <v>6519</v>
      </c>
    </row>
    <row r="106" spans="1:23" x14ac:dyDescent="0.3">
      <c r="A106" s="28">
        <v>607</v>
      </c>
      <c r="B106" s="22">
        <v>6007</v>
      </c>
      <c r="C106" s="22" t="s">
        <v>2</v>
      </c>
      <c r="D106" s="22">
        <v>10</v>
      </c>
      <c r="E106" s="22" t="str">
        <f t="shared" si="93"/>
        <v>X10</v>
      </c>
      <c r="F106" s="22" t="s">
        <v>29</v>
      </c>
      <c r="G106" s="22"/>
      <c r="H106" s="22" t="str">
        <f t="shared" si="94"/>
        <v>přejezd/</v>
      </c>
      <c r="I106" s="22" t="s">
        <v>10</v>
      </c>
      <c r="J106" s="22" t="s">
        <v>10</v>
      </c>
      <c r="K106" s="23">
        <v>0.56388888888888888</v>
      </c>
      <c r="L106" s="23">
        <v>0.56388888888888888</v>
      </c>
      <c r="M106" s="40" t="s">
        <v>0</v>
      </c>
      <c r="N106" s="23">
        <v>0.56597222222222221</v>
      </c>
      <c r="O106" s="40" t="s">
        <v>7</v>
      </c>
      <c r="P106" s="22" t="str">
        <f t="shared" si="95"/>
        <v>OK</v>
      </c>
      <c r="Q106" s="37">
        <f t="shared" si="96"/>
        <v>2.0833333333333259E-3</v>
      </c>
      <c r="R106" s="37">
        <f t="shared" si="97"/>
        <v>0</v>
      </c>
      <c r="S106" s="37">
        <f t="shared" si="98"/>
        <v>2.0833333333333259E-3</v>
      </c>
      <c r="T106" s="37">
        <f t="shared" ref="T106:T114" si="108">K106-N105</f>
        <v>6.9444444444444198E-3</v>
      </c>
      <c r="U106" s="22">
        <v>0</v>
      </c>
      <c r="V106" s="22">
        <f>INDEX('Počty dní'!A:E,MATCH(E106,'Počty dní'!C:C,0),4)</f>
        <v>195</v>
      </c>
      <c r="W106" s="29">
        <f t="shared" si="99"/>
        <v>0</v>
      </c>
    </row>
    <row r="107" spans="1:23" x14ac:dyDescent="0.3">
      <c r="A107" s="28">
        <v>607</v>
      </c>
      <c r="B107" s="22">
        <v>6007</v>
      </c>
      <c r="C107" s="22" t="s">
        <v>2</v>
      </c>
      <c r="D107" s="22">
        <v>10</v>
      </c>
      <c r="E107" s="22" t="str">
        <f t="shared" si="93"/>
        <v>X10</v>
      </c>
      <c r="F107" s="22" t="s">
        <v>138</v>
      </c>
      <c r="G107" s="22">
        <v>9</v>
      </c>
      <c r="H107" s="22" t="str">
        <f t="shared" si="94"/>
        <v>XXX457/9</v>
      </c>
      <c r="I107" s="22" t="s">
        <v>10</v>
      </c>
      <c r="J107" s="22" t="s">
        <v>10</v>
      </c>
      <c r="K107" s="23">
        <v>0.56597222222222221</v>
      </c>
      <c r="L107" s="23">
        <v>0.56736111111111109</v>
      </c>
      <c r="M107" s="40" t="s">
        <v>7</v>
      </c>
      <c r="N107" s="23">
        <v>0.57638888888888895</v>
      </c>
      <c r="O107" s="22" t="s">
        <v>8</v>
      </c>
      <c r="P107" s="22" t="str">
        <f t="shared" ref="P107" si="109">IF(M108=O107,"OK","POZOR")</f>
        <v>OK</v>
      </c>
      <c r="Q107" s="37">
        <f t="shared" ref="Q107" si="110">IF(ISNUMBER(G107),N107-L107,IF(F107="přejezd",N107-L107,0))</f>
        <v>9.0277777777778567E-3</v>
      </c>
      <c r="R107" s="37">
        <f t="shared" ref="R107" si="111">IF(ISNUMBER(G107),L107-K107,0)</f>
        <v>1.388888888888884E-3</v>
      </c>
      <c r="S107" s="37">
        <f t="shared" ref="S107" si="112">Q107+R107</f>
        <v>1.0416666666666741E-2</v>
      </c>
      <c r="T107" s="37">
        <f t="shared" ref="T107" si="113">K107-N106</f>
        <v>0</v>
      </c>
      <c r="U107" s="22">
        <v>6.8</v>
      </c>
      <c r="V107" s="22">
        <f>INDEX('Počty dní'!A:E,MATCH(E107,'Počty dní'!C:C,0),4)</f>
        <v>195</v>
      </c>
      <c r="W107" s="29">
        <f t="shared" si="99"/>
        <v>1326</v>
      </c>
    </row>
    <row r="108" spans="1:23" x14ac:dyDescent="0.3">
      <c r="A108" s="28">
        <v>607</v>
      </c>
      <c r="B108" s="22">
        <v>6007</v>
      </c>
      <c r="C108" s="22" t="s">
        <v>2</v>
      </c>
      <c r="D108" s="22">
        <v>10</v>
      </c>
      <c r="E108" s="22" t="str">
        <f t="shared" si="93"/>
        <v>X10</v>
      </c>
      <c r="F108" s="22" t="s">
        <v>138</v>
      </c>
      <c r="G108" s="22">
        <v>14</v>
      </c>
      <c r="H108" s="22" t="str">
        <f t="shared" si="94"/>
        <v>XXX457/14</v>
      </c>
      <c r="I108" s="22" t="s">
        <v>10</v>
      </c>
      <c r="J108" s="22" t="s">
        <v>10</v>
      </c>
      <c r="K108" s="23">
        <v>0.57708333333333328</v>
      </c>
      <c r="L108" s="23">
        <v>0.57777777777777783</v>
      </c>
      <c r="M108" s="22" t="s">
        <v>8</v>
      </c>
      <c r="N108" s="23">
        <v>0.58472222222222225</v>
      </c>
      <c r="O108" s="40" t="s">
        <v>0</v>
      </c>
      <c r="P108" s="22" t="str">
        <f t="shared" si="95"/>
        <v>OK</v>
      </c>
      <c r="Q108" s="37">
        <f t="shared" si="96"/>
        <v>6.9444444444444198E-3</v>
      </c>
      <c r="R108" s="37">
        <f t="shared" si="97"/>
        <v>6.94444444444553E-4</v>
      </c>
      <c r="S108" s="37">
        <f t="shared" si="98"/>
        <v>7.6388888888889728E-3</v>
      </c>
      <c r="T108" s="37">
        <f t="shared" si="108"/>
        <v>6.9444444444433095E-4</v>
      </c>
      <c r="U108" s="22">
        <v>5.7</v>
      </c>
      <c r="V108" s="22">
        <f>INDEX('Počty dní'!A:E,MATCH(E108,'Počty dní'!C:C,0),4)</f>
        <v>195</v>
      </c>
      <c r="W108" s="29">
        <f t="shared" si="99"/>
        <v>1111.5</v>
      </c>
    </row>
    <row r="109" spans="1:23" x14ac:dyDescent="0.3">
      <c r="A109" s="28">
        <v>607</v>
      </c>
      <c r="B109" s="22">
        <v>6007</v>
      </c>
      <c r="C109" s="22" t="s">
        <v>2</v>
      </c>
      <c r="D109" s="22"/>
      <c r="E109" s="22" t="str">
        <f t="shared" si="93"/>
        <v>X</v>
      </c>
      <c r="F109" s="22" t="s">
        <v>134</v>
      </c>
      <c r="G109" s="22">
        <v>14</v>
      </c>
      <c r="H109" s="22" t="str">
        <f t="shared" si="94"/>
        <v>XXX452/14</v>
      </c>
      <c r="I109" s="22" t="s">
        <v>10</v>
      </c>
      <c r="J109" s="22" t="s">
        <v>10</v>
      </c>
      <c r="K109" s="23">
        <v>0.60416666666666663</v>
      </c>
      <c r="L109" s="23">
        <v>0.60902777777777783</v>
      </c>
      <c r="M109" s="40" t="s">
        <v>0</v>
      </c>
      <c r="N109" s="23">
        <v>0.64583333333333337</v>
      </c>
      <c r="O109" s="22" t="s">
        <v>17</v>
      </c>
      <c r="P109" s="22" t="str">
        <f t="shared" si="95"/>
        <v>OK</v>
      </c>
      <c r="Q109" s="37">
        <f t="shared" si="96"/>
        <v>3.6805555555555536E-2</v>
      </c>
      <c r="R109" s="37">
        <f t="shared" si="97"/>
        <v>4.8611111111112049E-3</v>
      </c>
      <c r="S109" s="37">
        <f t="shared" si="98"/>
        <v>4.1666666666666741E-2</v>
      </c>
      <c r="T109" s="37">
        <f t="shared" si="108"/>
        <v>1.9444444444444375E-2</v>
      </c>
      <c r="U109" s="22">
        <v>33.5</v>
      </c>
      <c r="V109" s="22">
        <f>INDEX('Počty dní'!A:E,MATCH(E109,'Počty dní'!C:C,0),4)</f>
        <v>205</v>
      </c>
      <c r="W109" s="29">
        <f t="shared" si="99"/>
        <v>6867.5</v>
      </c>
    </row>
    <row r="110" spans="1:23" x14ac:dyDescent="0.3">
      <c r="A110" s="28">
        <v>607</v>
      </c>
      <c r="B110" s="22">
        <v>6007</v>
      </c>
      <c r="C110" s="22" t="s">
        <v>2</v>
      </c>
      <c r="D110" s="22"/>
      <c r="E110" s="22" t="str">
        <f t="shared" si="93"/>
        <v>X</v>
      </c>
      <c r="F110" s="22" t="s">
        <v>134</v>
      </c>
      <c r="G110" s="22">
        <v>19</v>
      </c>
      <c r="H110" s="22" t="str">
        <f t="shared" si="94"/>
        <v>XXX452/19</v>
      </c>
      <c r="I110" s="22" t="s">
        <v>10</v>
      </c>
      <c r="J110" s="22" t="s">
        <v>10</v>
      </c>
      <c r="K110" s="23">
        <v>0.64722222222222225</v>
      </c>
      <c r="L110" s="23">
        <v>0.64930555555555558</v>
      </c>
      <c r="M110" s="22" t="s">
        <v>17</v>
      </c>
      <c r="N110" s="23">
        <v>0.68194444444444446</v>
      </c>
      <c r="O110" s="40" t="s">
        <v>0</v>
      </c>
      <c r="P110" s="22" t="str">
        <f t="shared" si="95"/>
        <v>OK</v>
      </c>
      <c r="Q110" s="37">
        <f t="shared" si="96"/>
        <v>3.2638888888888884E-2</v>
      </c>
      <c r="R110" s="37">
        <f t="shared" si="97"/>
        <v>2.0833333333333259E-3</v>
      </c>
      <c r="S110" s="37">
        <f t="shared" si="98"/>
        <v>3.472222222222221E-2</v>
      </c>
      <c r="T110" s="37">
        <f t="shared" si="108"/>
        <v>1.388888888888884E-3</v>
      </c>
      <c r="U110" s="22">
        <v>31.8</v>
      </c>
      <c r="V110" s="22">
        <f>INDEX('Počty dní'!A:E,MATCH(E110,'Počty dní'!C:C,0),4)</f>
        <v>205</v>
      </c>
      <c r="W110" s="29">
        <f t="shared" si="99"/>
        <v>6519</v>
      </c>
    </row>
    <row r="111" spans="1:23" x14ac:dyDescent="0.3">
      <c r="A111" s="28">
        <v>607</v>
      </c>
      <c r="B111" s="22">
        <v>6007</v>
      </c>
      <c r="C111" s="22" t="s">
        <v>2</v>
      </c>
      <c r="D111" s="22"/>
      <c r="E111" s="22" t="str">
        <f t="shared" si="93"/>
        <v>X</v>
      </c>
      <c r="F111" s="22" t="s">
        <v>134</v>
      </c>
      <c r="G111" s="22">
        <v>18</v>
      </c>
      <c r="H111" s="22" t="str">
        <f t="shared" si="94"/>
        <v>XXX452/18</v>
      </c>
      <c r="I111" s="22" t="s">
        <v>10</v>
      </c>
      <c r="J111" s="22" t="s">
        <v>10</v>
      </c>
      <c r="K111" s="23">
        <v>0.69236111111111109</v>
      </c>
      <c r="L111" s="23">
        <v>0.69444444444444453</v>
      </c>
      <c r="M111" s="40" t="s">
        <v>0</v>
      </c>
      <c r="N111" s="23">
        <v>0.72916666666666663</v>
      </c>
      <c r="O111" s="22" t="s">
        <v>17</v>
      </c>
      <c r="P111" s="22" t="str">
        <f t="shared" si="95"/>
        <v>OK</v>
      </c>
      <c r="Q111" s="37">
        <f t="shared" si="96"/>
        <v>3.4722222222222099E-2</v>
      </c>
      <c r="R111" s="37">
        <f t="shared" si="97"/>
        <v>2.083333333333437E-3</v>
      </c>
      <c r="S111" s="37">
        <f t="shared" si="98"/>
        <v>3.6805555555555536E-2</v>
      </c>
      <c r="T111" s="37">
        <f t="shared" si="108"/>
        <v>1.041666666666663E-2</v>
      </c>
      <c r="U111" s="22">
        <v>31.8</v>
      </c>
      <c r="V111" s="22">
        <f>INDEX('Počty dní'!A:E,MATCH(E111,'Počty dní'!C:C,0),4)</f>
        <v>205</v>
      </c>
      <c r="W111" s="29">
        <f t="shared" si="99"/>
        <v>6519</v>
      </c>
    </row>
    <row r="112" spans="1:23" x14ac:dyDescent="0.3">
      <c r="A112" s="28">
        <v>607</v>
      </c>
      <c r="B112" s="22">
        <v>6007</v>
      </c>
      <c r="C112" s="22" t="s">
        <v>2</v>
      </c>
      <c r="D112" s="22"/>
      <c r="E112" s="22" t="str">
        <f t="shared" si="93"/>
        <v>X</v>
      </c>
      <c r="F112" s="22" t="s">
        <v>134</v>
      </c>
      <c r="G112" s="22">
        <v>23</v>
      </c>
      <c r="H112" s="22" t="str">
        <f t="shared" si="94"/>
        <v>XXX452/23</v>
      </c>
      <c r="I112" s="22" t="s">
        <v>10</v>
      </c>
      <c r="J112" s="22" t="s">
        <v>10</v>
      </c>
      <c r="K112" s="23">
        <v>0.77222222222222225</v>
      </c>
      <c r="L112" s="23">
        <v>0.77430555555555547</v>
      </c>
      <c r="M112" s="22" t="s">
        <v>17</v>
      </c>
      <c r="N112" s="23">
        <v>0.80694444444444446</v>
      </c>
      <c r="O112" s="40" t="s">
        <v>0</v>
      </c>
      <c r="P112" s="22" t="str">
        <f t="shared" si="95"/>
        <v>OK</v>
      </c>
      <c r="Q112" s="37">
        <f t="shared" si="96"/>
        <v>3.2638888888888995E-2</v>
      </c>
      <c r="R112" s="37">
        <f t="shared" si="97"/>
        <v>2.0833333333332149E-3</v>
      </c>
      <c r="S112" s="37">
        <f t="shared" si="98"/>
        <v>3.472222222222221E-2</v>
      </c>
      <c r="T112" s="37">
        <f t="shared" si="108"/>
        <v>4.3055555555555625E-2</v>
      </c>
      <c r="U112" s="22">
        <v>31.8</v>
      </c>
      <c r="V112" s="22">
        <f>INDEX('Počty dní'!A:E,MATCH(E112,'Počty dní'!C:C,0),4)</f>
        <v>205</v>
      </c>
      <c r="W112" s="29">
        <f t="shared" si="99"/>
        <v>6519</v>
      </c>
    </row>
    <row r="113" spans="1:24" x14ac:dyDescent="0.3">
      <c r="A113" s="28">
        <v>607</v>
      </c>
      <c r="B113" s="22">
        <v>6007</v>
      </c>
      <c r="C113" s="22" t="s">
        <v>2</v>
      </c>
      <c r="D113" s="22"/>
      <c r="E113" s="22" t="str">
        <f t="shared" si="93"/>
        <v>X</v>
      </c>
      <c r="F113" s="22" t="s">
        <v>139</v>
      </c>
      <c r="G113" s="22">
        <v>25</v>
      </c>
      <c r="H113" s="22" t="str">
        <f t="shared" si="94"/>
        <v>XXX450/25</v>
      </c>
      <c r="I113" s="22" t="s">
        <v>10</v>
      </c>
      <c r="J113" s="22" t="s">
        <v>10</v>
      </c>
      <c r="K113" s="23">
        <v>0.88611111111111107</v>
      </c>
      <c r="L113" s="23">
        <v>0.88750000000000007</v>
      </c>
      <c r="M113" s="40" t="s">
        <v>0</v>
      </c>
      <c r="N113" s="23">
        <v>0.90833333333333333</v>
      </c>
      <c r="O113" s="22" t="s">
        <v>23</v>
      </c>
      <c r="P113" s="22" t="str">
        <f t="shared" si="95"/>
        <v>OK</v>
      </c>
      <c r="Q113" s="37">
        <f t="shared" si="96"/>
        <v>2.0833333333333259E-2</v>
      </c>
      <c r="R113" s="37">
        <f t="shared" si="97"/>
        <v>1.388888888888995E-3</v>
      </c>
      <c r="S113" s="37">
        <f t="shared" si="98"/>
        <v>2.2222222222222254E-2</v>
      </c>
      <c r="T113" s="37">
        <f t="shared" si="108"/>
        <v>7.9166666666666607E-2</v>
      </c>
      <c r="U113" s="22">
        <v>18.5</v>
      </c>
      <c r="V113" s="22">
        <f>INDEX('Počty dní'!A:E,MATCH(E113,'Počty dní'!C:C,0),4)</f>
        <v>205</v>
      </c>
      <c r="W113" s="29">
        <f t="shared" si="99"/>
        <v>3792.5</v>
      </c>
    </row>
    <row r="114" spans="1:24" ht="15" thickBot="1" x14ac:dyDescent="0.35">
      <c r="A114" s="30">
        <v>607</v>
      </c>
      <c r="B114" s="31">
        <v>6007</v>
      </c>
      <c r="C114" s="31" t="s">
        <v>2</v>
      </c>
      <c r="D114" s="31"/>
      <c r="E114" s="31" t="str">
        <f t="shared" si="93"/>
        <v>X</v>
      </c>
      <c r="F114" s="31" t="s">
        <v>139</v>
      </c>
      <c r="G114" s="31">
        <v>26</v>
      </c>
      <c r="H114" s="31" t="str">
        <f t="shared" si="94"/>
        <v>XXX450/26</v>
      </c>
      <c r="I114" s="31" t="s">
        <v>10</v>
      </c>
      <c r="J114" s="31" t="s">
        <v>10</v>
      </c>
      <c r="K114" s="32">
        <v>0.92152777777777783</v>
      </c>
      <c r="L114" s="32">
        <v>0.92291666666666661</v>
      </c>
      <c r="M114" s="31" t="s">
        <v>23</v>
      </c>
      <c r="N114" s="32">
        <v>0.94444444444444453</v>
      </c>
      <c r="O114" s="31" t="s">
        <v>0</v>
      </c>
      <c r="P114" s="31"/>
      <c r="Q114" s="38">
        <f t="shared" si="96"/>
        <v>2.1527777777777923E-2</v>
      </c>
      <c r="R114" s="38">
        <f t="shared" si="97"/>
        <v>1.3888888888887729E-3</v>
      </c>
      <c r="S114" s="38">
        <f t="shared" si="98"/>
        <v>2.2916666666666696E-2</v>
      </c>
      <c r="T114" s="38">
        <f t="shared" si="108"/>
        <v>1.3194444444444509E-2</v>
      </c>
      <c r="U114" s="31">
        <v>18.3</v>
      </c>
      <c r="V114" s="31">
        <f>INDEX('Počty dní'!A:E,MATCH(E114,'Počty dní'!C:C,0),4)</f>
        <v>205</v>
      </c>
      <c r="W114" s="33">
        <f t="shared" si="99"/>
        <v>3751.5</v>
      </c>
    </row>
    <row r="115" spans="1:24" ht="15" thickBot="1" x14ac:dyDescent="0.35">
      <c r="A115" s="8" t="str">
        <f ca="1">CONCATENATE(INDIRECT("R[-3]C[0]",FALSE),"celkem")</f>
        <v>607celkem</v>
      </c>
      <c r="B115" s="9"/>
      <c r="C115" s="9" t="str">
        <f ca="1">INDIRECT("R[-1]C[12]",FALSE)</f>
        <v>Náměšť n.Osl.,,aut.nádr.</v>
      </c>
      <c r="D115" s="10"/>
      <c r="E115" s="9"/>
      <c r="F115" s="10"/>
      <c r="G115" s="11"/>
      <c r="H115" s="12"/>
      <c r="I115" s="13"/>
      <c r="J115" s="14" t="str">
        <f ca="1">INDIRECT("R[-2]C[0]",FALSE)</f>
        <v>S</v>
      </c>
      <c r="K115" s="15"/>
      <c r="L115" s="16"/>
      <c r="M115" s="17"/>
      <c r="N115" s="16"/>
      <c r="O115" s="18"/>
      <c r="P115" s="9"/>
      <c r="Q115" s="39">
        <f>SUM(Q92:Q114)</f>
        <v>0.45277777777777783</v>
      </c>
      <c r="R115" s="39">
        <f t="shared" ref="R115:T115" si="114">SUM(R92:R114)</f>
        <v>3.1250000000000222E-2</v>
      </c>
      <c r="S115" s="39">
        <f t="shared" si="114"/>
        <v>0.48402777777777806</v>
      </c>
      <c r="T115" s="39">
        <f t="shared" si="114"/>
        <v>0.2749999999999998</v>
      </c>
      <c r="U115" s="19">
        <f>SUM(U92:U114)</f>
        <v>413.30000000000007</v>
      </c>
      <c r="V115" s="20"/>
      <c r="W115" s="21">
        <f>SUM(W92:W114)</f>
        <v>84437.5</v>
      </c>
      <c r="X115" s="7"/>
    </row>
    <row r="116" spans="1:24" x14ac:dyDescent="0.3">
      <c r="L116" s="1"/>
      <c r="N116" s="1"/>
    </row>
    <row r="117" spans="1:24" ht="15" thickBot="1" x14ac:dyDescent="0.35"/>
    <row r="118" spans="1:24" x14ac:dyDescent="0.3">
      <c r="A118" s="24">
        <v>608</v>
      </c>
      <c r="B118" s="25">
        <v>6008</v>
      </c>
      <c r="C118" s="25" t="s">
        <v>2</v>
      </c>
      <c r="D118" s="25"/>
      <c r="E118" s="25" t="str">
        <f>CONCATENATE(C118,D118)</f>
        <v>X</v>
      </c>
      <c r="F118" s="25" t="s">
        <v>140</v>
      </c>
      <c r="G118" s="25">
        <v>2</v>
      </c>
      <c r="H118" s="25" t="str">
        <f>CONCATENATE(F118,"/",G118)</f>
        <v>XXX451/2</v>
      </c>
      <c r="I118" s="25" t="s">
        <v>10</v>
      </c>
      <c r="J118" s="25" t="s">
        <v>11</v>
      </c>
      <c r="K118" s="26">
        <v>0.20833333333333334</v>
      </c>
      <c r="L118" s="26">
        <v>0.20972222222222223</v>
      </c>
      <c r="M118" s="25" t="s">
        <v>0</v>
      </c>
      <c r="N118" s="26">
        <v>0.23333333333333331</v>
      </c>
      <c r="O118" s="25" t="s">
        <v>23</v>
      </c>
      <c r="P118" s="25" t="str">
        <f t="shared" ref="P118:P127" si="115">IF(M119=O118,"OK","POZOR")</f>
        <v>OK</v>
      </c>
      <c r="Q118" s="36">
        <f t="shared" ref="Q118:Q128" si="116">IF(ISNUMBER(G118),N118-L118,IF(F118="přejezd",N118-L118,0))</f>
        <v>2.3611111111111083E-2</v>
      </c>
      <c r="R118" s="36">
        <f t="shared" ref="R118:R128" si="117">IF(ISNUMBER(G118),L118-K118,0)</f>
        <v>1.388888888888884E-3</v>
      </c>
      <c r="S118" s="36">
        <f t="shared" ref="S118:S128" si="118">Q118+R118</f>
        <v>2.4999999999999967E-2</v>
      </c>
      <c r="T118" s="36"/>
      <c r="U118" s="25">
        <v>22.2</v>
      </c>
      <c r="V118" s="25">
        <f>INDEX('Počty dní'!A:E,MATCH(E118,'Počty dní'!C:C,0),4)</f>
        <v>205</v>
      </c>
      <c r="W118" s="27">
        <f>V118*U118</f>
        <v>4551</v>
      </c>
    </row>
    <row r="119" spans="1:24" x14ac:dyDescent="0.3">
      <c r="A119" s="28">
        <v>608</v>
      </c>
      <c r="B119" s="22">
        <v>6008</v>
      </c>
      <c r="C119" s="22" t="s">
        <v>2</v>
      </c>
      <c r="D119" s="22"/>
      <c r="E119" s="22" t="str">
        <f>CONCATENATE(C119,D119)</f>
        <v>X</v>
      </c>
      <c r="F119" s="22" t="s">
        <v>140</v>
      </c>
      <c r="G119" s="22">
        <v>3</v>
      </c>
      <c r="H119" s="22" t="str">
        <f>CONCATENATE(F119,"/",G119)</f>
        <v>XXX451/3</v>
      </c>
      <c r="I119" s="22" t="s">
        <v>10</v>
      </c>
      <c r="J119" s="22" t="s">
        <v>11</v>
      </c>
      <c r="K119" s="23">
        <v>0.23819444444444446</v>
      </c>
      <c r="L119" s="23">
        <v>0.23958333333333334</v>
      </c>
      <c r="M119" s="22" t="s">
        <v>23</v>
      </c>
      <c r="N119" s="23">
        <v>0.26319444444444445</v>
      </c>
      <c r="O119" s="22" t="s">
        <v>0</v>
      </c>
      <c r="P119" s="22" t="str">
        <f t="shared" si="115"/>
        <v>OK</v>
      </c>
      <c r="Q119" s="37">
        <f t="shared" si="116"/>
        <v>2.361111111111111E-2</v>
      </c>
      <c r="R119" s="37">
        <f t="shared" si="117"/>
        <v>1.388888888888884E-3</v>
      </c>
      <c r="S119" s="37">
        <f t="shared" si="118"/>
        <v>2.4999999999999994E-2</v>
      </c>
      <c r="T119" s="37">
        <f t="shared" ref="T119:T128" si="119">K119-N118</f>
        <v>4.8611111111111494E-3</v>
      </c>
      <c r="U119" s="22">
        <v>20.100000000000001</v>
      </c>
      <c r="V119" s="22">
        <f>INDEX('Počty dní'!A:E,MATCH(E119,'Počty dní'!C:C,0),4)</f>
        <v>205</v>
      </c>
      <c r="W119" s="29">
        <f>V119*U119</f>
        <v>4120.5</v>
      </c>
    </row>
    <row r="120" spans="1:24" x14ac:dyDescent="0.3">
      <c r="A120" s="28">
        <v>608</v>
      </c>
      <c r="B120" s="22">
        <v>6008</v>
      </c>
      <c r="C120" s="22" t="s">
        <v>2</v>
      </c>
      <c r="D120" s="22">
        <v>10</v>
      </c>
      <c r="E120" s="22" t="str">
        <f>CONCATENATE(C120,D120)</f>
        <v>X10</v>
      </c>
      <c r="F120" s="22" t="s">
        <v>29</v>
      </c>
      <c r="G120" s="22"/>
      <c r="H120" s="22" t="str">
        <f>CONCATENATE(F120,"/",G120)</f>
        <v>přejezd/</v>
      </c>
      <c r="I120" s="22"/>
      <c r="J120" s="22" t="s">
        <v>11</v>
      </c>
      <c r="K120" s="23">
        <v>0.26319444444444445</v>
      </c>
      <c r="L120" s="23">
        <v>0.26319444444444445</v>
      </c>
      <c r="M120" s="22" t="s">
        <v>0</v>
      </c>
      <c r="N120" s="23">
        <v>0.27430555555555552</v>
      </c>
      <c r="O120" s="22" t="s">
        <v>21</v>
      </c>
      <c r="P120" s="22" t="str">
        <f t="shared" si="115"/>
        <v>OK</v>
      </c>
      <c r="Q120" s="37">
        <f t="shared" si="116"/>
        <v>1.1111111111111072E-2</v>
      </c>
      <c r="R120" s="37">
        <f t="shared" si="117"/>
        <v>0</v>
      </c>
      <c r="S120" s="37">
        <f t="shared" si="118"/>
        <v>1.1111111111111072E-2</v>
      </c>
      <c r="T120" s="37">
        <f t="shared" si="119"/>
        <v>0</v>
      </c>
      <c r="U120" s="22">
        <v>0</v>
      </c>
      <c r="V120" s="22">
        <f>INDEX('Počty dní'!A:E,MATCH(E120,'Počty dní'!C:C,0),4)</f>
        <v>195</v>
      </c>
      <c r="W120" s="29">
        <f>V120*U120</f>
        <v>0</v>
      </c>
    </row>
    <row r="121" spans="1:24" x14ac:dyDescent="0.3">
      <c r="A121" s="28">
        <v>608</v>
      </c>
      <c r="B121" s="22">
        <v>6008</v>
      </c>
      <c r="C121" s="22" t="s">
        <v>2</v>
      </c>
      <c r="D121" s="22">
        <v>10</v>
      </c>
      <c r="E121" s="22" t="str">
        <f>CONCATENATE(C121,D121)</f>
        <v>X10</v>
      </c>
      <c r="F121" s="22" t="s">
        <v>135</v>
      </c>
      <c r="G121" s="22">
        <v>8</v>
      </c>
      <c r="H121" s="22" t="str">
        <f>CONCATENATE(F121,"/",G121)</f>
        <v>XXX455/8</v>
      </c>
      <c r="I121" s="22" t="s">
        <v>11</v>
      </c>
      <c r="J121" s="22" t="s">
        <v>11</v>
      </c>
      <c r="K121" s="23">
        <v>0.27916666666666667</v>
      </c>
      <c r="L121" s="23">
        <v>0.28055555555555556</v>
      </c>
      <c r="M121" s="22" t="s">
        <v>21</v>
      </c>
      <c r="N121" s="23">
        <v>0.3125</v>
      </c>
      <c r="O121" s="22" t="s">
        <v>17</v>
      </c>
      <c r="P121" s="22" t="str">
        <f t="shared" si="115"/>
        <v>OK</v>
      </c>
      <c r="Q121" s="37">
        <f t="shared" si="116"/>
        <v>3.1944444444444442E-2</v>
      </c>
      <c r="R121" s="37">
        <f t="shared" si="117"/>
        <v>1.388888888888884E-3</v>
      </c>
      <c r="S121" s="37">
        <f t="shared" si="118"/>
        <v>3.3333333333333326E-2</v>
      </c>
      <c r="T121" s="37">
        <f t="shared" si="119"/>
        <v>4.8611111111111494E-3</v>
      </c>
      <c r="U121" s="22">
        <v>26.7</v>
      </c>
      <c r="V121" s="22">
        <f>INDEX('Počty dní'!A:E,MATCH(E121,'Počty dní'!C:C,0),4)</f>
        <v>195</v>
      </c>
      <c r="W121" s="29">
        <f>V121*U121</f>
        <v>5206.5</v>
      </c>
    </row>
    <row r="122" spans="1:24" x14ac:dyDescent="0.3">
      <c r="A122" s="28">
        <v>608</v>
      </c>
      <c r="B122" s="22">
        <v>6008</v>
      </c>
      <c r="C122" s="22" t="s">
        <v>2</v>
      </c>
      <c r="D122" s="22"/>
      <c r="E122" s="22" t="str">
        <f t="shared" ref="E122:E128" si="120">CONCATENATE(C122,D122)</f>
        <v>X</v>
      </c>
      <c r="F122" s="22" t="s">
        <v>132</v>
      </c>
      <c r="G122" s="22">
        <v>11</v>
      </c>
      <c r="H122" s="22" t="str">
        <f t="shared" ref="H122:H128" si="121">CONCATENATE(F122,"/",G122)</f>
        <v>XXX105/11</v>
      </c>
      <c r="I122" s="22" t="s">
        <v>10</v>
      </c>
      <c r="J122" s="22" t="s">
        <v>11</v>
      </c>
      <c r="K122" s="23">
        <v>0.52222222222222225</v>
      </c>
      <c r="L122" s="23">
        <v>0.52430555555555558</v>
      </c>
      <c r="M122" s="22" t="s">
        <v>17</v>
      </c>
      <c r="N122" s="23">
        <v>0.57291666666666663</v>
      </c>
      <c r="O122" s="22" t="s">
        <v>23</v>
      </c>
      <c r="P122" s="22" t="str">
        <f t="shared" si="115"/>
        <v>OK</v>
      </c>
      <c r="Q122" s="37">
        <f t="shared" si="116"/>
        <v>4.8611111111111049E-2</v>
      </c>
      <c r="R122" s="37">
        <f t="shared" si="117"/>
        <v>2.0833333333333259E-3</v>
      </c>
      <c r="S122" s="37">
        <f t="shared" si="118"/>
        <v>5.0694444444444375E-2</v>
      </c>
      <c r="T122" s="37">
        <f t="shared" si="119"/>
        <v>0.20972222222222225</v>
      </c>
      <c r="U122" s="22">
        <v>41.6</v>
      </c>
      <c r="V122" s="22">
        <f>INDEX('Počty dní'!A:E,MATCH(E122,'Počty dní'!C:C,0),4)</f>
        <v>205</v>
      </c>
      <c r="W122" s="29">
        <f t="shared" ref="W122:W128" si="122">V122*U122</f>
        <v>8528</v>
      </c>
    </row>
    <row r="123" spans="1:24" x14ac:dyDescent="0.3">
      <c r="A123" s="28">
        <v>608</v>
      </c>
      <c r="B123" s="22">
        <v>6008</v>
      </c>
      <c r="C123" s="22" t="s">
        <v>2</v>
      </c>
      <c r="D123" s="22"/>
      <c r="E123" s="22" t="str">
        <f t="shared" si="120"/>
        <v>X</v>
      </c>
      <c r="F123" s="22" t="s">
        <v>139</v>
      </c>
      <c r="G123" s="22">
        <v>18</v>
      </c>
      <c r="H123" s="22" t="str">
        <f t="shared" si="121"/>
        <v>XXX450/18</v>
      </c>
      <c r="I123" s="22" t="s">
        <v>10</v>
      </c>
      <c r="J123" s="22" t="s">
        <v>11</v>
      </c>
      <c r="K123" s="23">
        <v>0.58819444444444446</v>
      </c>
      <c r="L123" s="23">
        <v>0.58958333333333335</v>
      </c>
      <c r="M123" s="22" t="s">
        <v>23</v>
      </c>
      <c r="N123" s="23">
        <v>0.62152777777777779</v>
      </c>
      <c r="O123" s="22" t="s">
        <v>25</v>
      </c>
      <c r="P123" s="22" t="str">
        <f t="shared" si="115"/>
        <v>OK</v>
      </c>
      <c r="Q123" s="37">
        <f t="shared" si="116"/>
        <v>3.1944444444444442E-2</v>
      </c>
      <c r="R123" s="37">
        <f t="shared" si="117"/>
        <v>1.388888888888884E-3</v>
      </c>
      <c r="S123" s="37">
        <f t="shared" si="118"/>
        <v>3.3333333333333326E-2</v>
      </c>
      <c r="T123" s="37">
        <f t="shared" si="119"/>
        <v>1.5277777777777835E-2</v>
      </c>
      <c r="U123" s="22">
        <v>27.9</v>
      </c>
      <c r="V123" s="22">
        <f>INDEX('Počty dní'!A:E,MATCH(E123,'Počty dní'!C:C,0),4)</f>
        <v>205</v>
      </c>
      <c r="W123" s="29">
        <f t="shared" si="122"/>
        <v>5719.5</v>
      </c>
    </row>
    <row r="124" spans="1:24" x14ac:dyDescent="0.3">
      <c r="A124" s="28">
        <v>608</v>
      </c>
      <c r="B124" s="22">
        <v>6008</v>
      </c>
      <c r="C124" s="22" t="s">
        <v>2</v>
      </c>
      <c r="D124" s="22"/>
      <c r="E124" s="22" t="str">
        <f t="shared" si="120"/>
        <v>X</v>
      </c>
      <c r="F124" s="22" t="s">
        <v>139</v>
      </c>
      <c r="G124" s="22">
        <v>17</v>
      </c>
      <c r="H124" s="22" t="str">
        <f t="shared" si="121"/>
        <v>XXX450/17</v>
      </c>
      <c r="I124" s="22" t="s">
        <v>10</v>
      </c>
      <c r="J124" s="22" t="s">
        <v>11</v>
      </c>
      <c r="K124" s="23">
        <v>0.625</v>
      </c>
      <c r="L124" s="23">
        <v>0.62708333333333333</v>
      </c>
      <c r="M124" s="22" t="s">
        <v>25</v>
      </c>
      <c r="N124" s="23">
        <v>0.65486111111111112</v>
      </c>
      <c r="O124" s="22" t="s">
        <v>24</v>
      </c>
      <c r="P124" s="22" t="str">
        <f t="shared" si="115"/>
        <v>OK</v>
      </c>
      <c r="Q124" s="37">
        <f t="shared" si="116"/>
        <v>2.777777777777779E-2</v>
      </c>
      <c r="R124" s="37">
        <f t="shared" si="117"/>
        <v>2.0833333333333259E-3</v>
      </c>
      <c r="S124" s="37">
        <f t="shared" si="118"/>
        <v>2.9861111111111116E-2</v>
      </c>
      <c r="T124" s="37">
        <f t="shared" si="119"/>
        <v>3.4722222222222099E-3</v>
      </c>
      <c r="U124" s="22">
        <v>26.2</v>
      </c>
      <c r="V124" s="22">
        <f>INDEX('Počty dní'!A:E,MATCH(E124,'Počty dní'!C:C,0),4)</f>
        <v>205</v>
      </c>
      <c r="W124" s="29">
        <f t="shared" si="122"/>
        <v>5371</v>
      </c>
    </row>
    <row r="125" spans="1:24" x14ac:dyDescent="0.3">
      <c r="A125" s="28">
        <v>608</v>
      </c>
      <c r="B125" s="22">
        <v>6008</v>
      </c>
      <c r="C125" s="22" t="s">
        <v>2</v>
      </c>
      <c r="D125" s="22"/>
      <c r="E125" s="22" t="str">
        <f t="shared" si="120"/>
        <v>X</v>
      </c>
      <c r="F125" s="22" t="s">
        <v>139</v>
      </c>
      <c r="G125" s="22">
        <v>22</v>
      </c>
      <c r="H125" s="22" t="str">
        <f t="shared" si="121"/>
        <v>XXX450/22</v>
      </c>
      <c r="I125" s="22" t="s">
        <v>10</v>
      </c>
      <c r="J125" s="22" t="s">
        <v>11</v>
      </c>
      <c r="K125" s="23">
        <v>0.67361111111111116</v>
      </c>
      <c r="L125" s="23">
        <v>0.67708333333333337</v>
      </c>
      <c r="M125" s="22" t="s">
        <v>24</v>
      </c>
      <c r="N125" s="23">
        <v>0.70486111111111116</v>
      </c>
      <c r="O125" s="22" t="s">
        <v>25</v>
      </c>
      <c r="P125" s="22" t="str">
        <f t="shared" si="115"/>
        <v>OK</v>
      </c>
      <c r="Q125" s="37">
        <f t="shared" si="116"/>
        <v>2.777777777777779E-2</v>
      </c>
      <c r="R125" s="37">
        <f t="shared" si="117"/>
        <v>3.4722222222222099E-3</v>
      </c>
      <c r="S125" s="37">
        <f t="shared" si="118"/>
        <v>3.125E-2</v>
      </c>
      <c r="T125" s="37">
        <f t="shared" si="119"/>
        <v>1.8750000000000044E-2</v>
      </c>
      <c r="U125" s="22">
        <v>26.2</v>
      </c>
      <c r="V125" s="22">
        <f>INDEX('Počty dní'!A:E,MATCH(E125,'Počty dní'!C:C,0),4)</f>
        <v>205</v>
      </c>
      <c r="W125" s="29">
        <f t="shared" si="122"/>
        <v>5371</v>
      </c>
    </row>
    <row r="126" spans="1:24" x14ac:dyDescent="0.3">
      <c r="A126" s="28">
        <v>608</v>
      </c>
      <c r="B126" s="22">
        <v>6008</v>
      </c>
      <c r="C126" s="22" t="s">
        <v>2</v>
      </c>
      <c r="D126" s="22"/>
      <c r="E126" s="22" t="str">
        <f t="shared" si="120"/>
        <v>X</v>
      </c>
      <c r="F126" s="22" t="s">
        <v>139</v>
      </c>
      <c r="G126" s="22">
        <v>21</v>
      </c>
      <c r="H126" s="22" t="str">
        <f t="shared" si="121"/>
        <v>XXX450/21</v>
      </c>
      <c r="I126" s="22" t="s">
        <v>10</v>
      </c>
      <c r="J126" s="22" t="s">
        <v>11</v>
      </c>
      <c r="K126" s="23">
        <v>0.70833333333333337</v>
      </c>
      <c r="L126" s="23">
        <v>0.7104166666666667</v>
      </c>
      <c r="M126" s="22" t="s">
        <v>25</v>
      </c>
      <c r="N126" s="23">
        <v>0.7416666666666667</v>
      </c>
      <c r="O126" s="22" t="s">
        <v>23</v>
      </c>
      <c r="P126" s="22" t="str">
        <f t="shared" si="115"/>
        <v>OK</v>
      </c>
      <c r="Q126" s="37">
        <f t="shared" si="116"/>
        <v>3.125E-2</v>
      </c>
      <c r="R126" s="37">
        <f t="shared" si="117"/>
        <v>2.0833333333333259E-3</v>
      </c>
      <c r="S126" s="37">
        <f t="shared" si="118"/>
        <v>3.3333333333333326E-2</v>
      </c>
      <c r="T126" s="37">
        <f t="shared" si="119"/>
        <v>3.4722222222222099E-3</v>
      </c>
      <c r="U126" s="22">
        <v>28.1</v>
      </c>
      <c r="V126" s="22">
        <f>INDEX('Počty dní'!A:E,MATCH(E126,'Počty dní'!C:C,0),4)</f>
        <v>205</v>
      </c>
      <c r="W126" s="29">
        <f t="shared" si="122"/>
        <v>5760.5</v>
      </c>
    </row>
    <row r="127" spans="1:24" x14ac:dyDescent="0.3">
      <c r="A127" s="28">
        <v>608</v>
      </c>
      <c r="B127" s="22">
        <v>6008</v>
      </c>
      <c r="C127" s="22" t="s">
        <v>2</v>
      </c>
      <c r="D127" s="22"/>
      <c r="E127" s="22" t="str">
        <f t="shared" si="120"/>
        <v>X</v>
      </c>
      <c r="F127" s="22" t="s">
        <v>139</v>
      </c>
      <c r="G127" s="22">
        <v>24</v>
      </c>
      <c r="H127" s="22" t="str">
        <f t="shared" si="121"/>
        <v>XXX450/24</v>
      </c>
      <c r="I127" s="22" t="s">
        <v>10</v>
      </c>
      <c r="J127" s="22" t="s">
        <v>11</v>
      </c>
      <c r="K127" s="23">
        <v>0.75486111111111109</v>
      </c>
      <c r="L127" s="23">
        <v>0.75624999999999998</v>
      </c>
      <c r="M127" s="22" t="s">
        <v>23</v>
      </c>
      <c r="N127" s="23">
        <v>0.79027777777777775</v>
      </c>
      <c r="O127" s="22" t="s">
        <v>22</v>
      </c>
      <c r="P127" s="22" t="str">
        <f t="shared" si="115"/>
        <v>OK</v>
      </c>
      <c r="Q127" s="37">
        <f t="shared" si="116"/>
        <v>3.4027777777777768E-2</v>
      </c>
      <c r="R127" s="37">
        <f t="shared" si="117"/>
        <v>1.388888888888884E-3</v>
      </c>
      <c r="S127" s="37">
        <f t="shared" si="118"/>
        <v>3.5416666666666652E-2</v>
      </c>
      <c r="T127" s="37">
        <f t="shared" si="119"/>
        <v>1.3194444444444398E-2</v>
      </c>
      <c r="U127" s="22">
        <v>30.1</v>
      </c>
      <c r="V127" s="22">
        <f>INDEX('Počty dní'!A:E,MATCH(E127,'Počty dní'!C:C,0),4)</f>
        <v>205</v>
      </c>
      <c r="W127" s="29">
        <f t="shared" si="122"/>
        <v>6170.5</v>
      </c>
    </row>
    <row r="128" spans="1:24" ht="15" thickBot="1" x14ac:dyDescent="0.35">
      <c r="A128" s="30">
        <v>608</v>
      </c>
      <c r="B128" s="31">
        <v>6008</v>
      </c>
      <c r="C128" s="31" t="s">
        <v>2</v>
      </c>
      <c r="D128" s="31"/>
      <c r="E128" s="31" t="str">
        <f t="shared" si="120"/>
        <v>X</v>
      </c>
      <c r="F128" s="31" t="s">
        <v>139</v>
      </c>
      <c r="G128" s="31">
        <v>23</v>
      </c>
      <c r="H128" s="31" t="str">
        <f t="shared" si="121"/>
        <v>XXX450/23</v>
      </c>
      <c r="I128" s="31" t="s">
        <v>10</v>
      </c>
      <c r="J128" s="31" t="s">
        <v>11</v>
      </c>
      <c r="K128" s="32">
        <v>0.7909722222222223</v>
      </c>
      <c r="L128" s="32">
        <v>0.7909722222222223</v>
      </c>
      <c r="M128" s="31" t="s">
        <v>22</v>
      </c>
      <c r="N128" s="32">
        <v>0.80347222222222225</v>
      </c>
      <c r="O128" s="46" t="s">
        <v>0</v>
      </c>
      <c r="P128" s="31"/>
      <c r="Q128" s="38">
        <f t="shared" si="116"/>
        <v>1.2499999999999956E-2</v>
      </c>
      <c r="R128" s="38">
        <f t="shared" si="117"/>
        <v>0</v>
      </c>
      <c r="S128" s="38">
        <f t="shared" si="118"/>
        <v>1.2499999999999956E-2</v>
      </c>
      <c r="T128" s="38">
        <f t="shared" si="119"/>
        <v>6.94444444444553E-4</v>
      </c>
      <c r="U128" s="31">
        <v>11.8</v>
      </c>
      <c r="V128" s="31">
        <f>INDEX('Počty dní'!A:E,MATCH(E128,'Počty dní'!C:C,0),4)</f>
        <v>205</v>
      </c>
      <c r="W128" s="33">
        <f t="shared" si="122"/>
        <v>2419</v>
      </c>
    </row>
    <row r="129" spans="1:24" ht="15" thickBot="1" x14ac:dyDescent="0.35">
      <c r="A129" s="8" t="str">
        <f ca="1">CONCATENATE(INDIRECT("R[-3]C[0]",FALSE),"celkem")</f>
        <v>608celkem</v>
      </c>
      <c r="B129" s="9"/>
      <c r="C129" s="9" t="str">
        <f ca="1">INDIRECT("R[-1]C[12]",FALSE)</f>
        <v>Náměšť n.Osl.,,aut.nádr.</v>
      </c>
      <c r="D129" s="10"/>
      <c r="E129" s="9"/>
      <c r="F129" s="10"/>
      <c r="G129" s="11"/>
      <c r="H129" s="12"/>
      <c r="I129" s="13"/>
      <c r="J129" s="14" t="str">
        <f ca="1">INDIRECT("R[-2]C[0]",FALSE)</f>
        <v>V</v>
      </c>
      <c r="K129" s="15"/>
      <c r="L129" s="16"/>
      <c r="M129" s="17"/>
      <c r="N129" s="16"/>
      <c r="O129" s="18"/>
      <c r="P129" s="9"/>
      <c r="Q129" s="39">
        <f>SUM(Q118:Q128)</f>
        <v>0.30416666666666647</v>
      </c>
      <c r="R129" s="39">
        <f t="shared" ref="R129:T129" si="123">SUM(R118:R128)</f>
        <v>1.6666666666666607E-2</v>
      </c>
      <c r="S129" s="39">
        <f t="shared" si="123"/>
        <v>0.32083333333333308</v>
      </c>
      <c r="T129" s="39">
        <f t="shared" si="123"/>
        <v>0.2743055555555558</v>
      </c>
      <c r="U129" s="19">
        <f>SUM(U118:U128)</f>
        <v>260.89999999999998</v>
      </c>
      <c r="V129" s="20"/>
      <c r="W129" s="21">
        <f>SUM(W118:W128)</f>
        <v>53217.5</v>
      </c>
      <c r="X129" s="7"/>
    </row>
    <row r="131" spans="1:24" ht="15" thickBot="1" x14ac:dyDescent="0.35">
      <c r="L131" s="1"/>
      <c r="N131" s="1"/>
    </row>
    <row r="132" spans="1:24" x14ac:dyDescent="0.3">
      <c r="A132" s="24">
        <v>609</v>
      </c>
      <c r="B132" s="25">
        <v>6009</v>
      </c>
      <c r="C132" s="25" t="s">
        <v>2</v>
      </c>
      <c r="D132" s="25"/>
      <c r="E132" s="25" t="str">
        <f>CONCATENATE(C132,D132)</f>
        <v>X</v>
      </c>
      <c r="F132" s="25" t="s">
        <v>133</v>
      </c>
      <c r="G132" s="25">
        <v>2</v>
      </c>
      <c r="H132" s="25" t="str">
        <f t="shared" ref="H132:H151" si="124">CONCATENATE(F132,"/",G132)</f>
        <v>XXX453/2</v>
      </c>
      <c r="I132" s="25" t="s">
        <v>10</v>
      </c>
      <c r="J132" s="25" t="s">
        <v>10</v>
      </c>
      <c r="K132" s="26">
        <v>0.18472222222222223</v>
      </c>
      <c r="L132" s="26">
        <v>0.18541666666666667</v>
      </c>
      <c r="M132" s="25" t="s">
        <v>30</v>
      </c>
      <c r="N132" s="26">
        <v>0.21736111111111112</v>
      </c>
      <c r="O132" s="25" t="s">
        <v>17</v>
      </c>
      <c r="P132" s="25" t="str">
        <f t="shared" ref="P132:P150" si="125">IF(M133=O132,"OK","POZOR")</f>
        <v>OK</v>
      </c>
      <c r="Q132" s="36">
        <f t="shared" ref="Q132:Q151" si="126">IF(ISNUMBER(G132),N132-L132,IF(F132="přejezd",N132-L132,0))</f>
        <v>3.1944444444444442E-2</v>
      </c>
      <c r="R132" s="36">
        <f t="shared" ref="R132:R151" si="127">IF(ISNUMBER(G132),L132-K132,0)</f>
        <v>6.9444444444444198E-4</v>
      </c>
      <c r="S132" s="36">
        <f t="shared" ref="S132:S151" si="128">Q132+R132</f>
        <v>3.2638888888888884E-2</v>
      </c>
      <c r="T132" s="36"/>
      <c r="U132" s="25">
        <v>29.4</v>
      </c>
      <c r="V132" s="25">
        <f>INDEX('Počty dní'!A:E,MATCH(E132,'Počty dní'!C:C,0),4)</f>
        <v>205</v>
      </c>
      <c r="W132" s="27">
        <f t="shared" ref="W132:W146" si="129">V132*U132</f>
        <v>6027</v>
      </c>
    </row>
    <row r="133" spans="1:24" x14ac:dyDescent="0.3">
      <c r="A133" s="28">
        <v>609</v>
      </c>
      <c r="B133" s="22">
        <v>6009</v>
      </c>
      <c r="C133" s="22" t="s">
        <v>2</v>
      </c>
      <c r="D133" s="22"/>
      <c r="E133" s="22" t="str">
        <f t="shared" ref="E133:E151" si="130">CONCATENATE(C133,D133)</f>
        <v>X</v>
      </c>
      <c r="F133" s="22" t="s">
        <v>29</v>
      </c>
      <c r="G133" s="22"/>
      <c r="H133" s="22" t="str">
        <f t="shared" si="124"/>
        <v>přejezd/</v>
      </c>
      <c r="I133" s="22"/>
      <c r="J133" s="22" t="s">
        <v>10</v>
      </c>
      <c r="K133" s="23">
        <v>0.23124999999999998</v>
      </c>
      <c r="L133" s="23">
        <v>0.23124999999999998</v>
      </c>
      <c r="M133" s="22" t="s">
        <v>17</v>
      </c>
      <c r="N133" s="23">
        <v>0.2388888888888889</v>
      </c>
      <c r="O133" s="22" t="s">
        <v>44</v>
      </c>
      <c r="P133" s="22" t="str">
        <f t="shared" si="125"/>
        <v>OK</v>
      </c>
      <c r="Q133" s="37">
        <f t="shared" si="126"/>
        <v>7.6388888888889173E-3</v>
      </c>
      <c r="R133" s="37">
        <f t="shared" si="127"/>
        <v>0</v>
      </c>
      <c r="S133" s="37">
        <f t="shared" si="128"/>
        <v>7.6388888888889173E-3</v>
      </c>
      <c r="T133" s="37">
        <f t="shared" ref="T133:T151" si="131">K133-N132</f>
        <v>1.3888888888888867E-2</v>
      </c>
      <c r="U133" s="22">
        <v>0</v>
      </c>
      <c r="V133" s="22">
        <f>INDEX('Počty dní'!A:E,MATCH(E133,'Počty dní'!C:C,0),4)</f>
        <v>205</v>
      </c>
      <c r="W133" s="29">
        <f t="shared" si="129"/>
        <v>0</v>
      </c>
    </row>
    <row r="134" spans="1:24" x14ac:dyDescent="0.3">
      <c r="A134" s="28">
        <v>609</v>
      </c>
      <c r="B134" s="22">
        <v>6009</v>
      </c>
      <c r="C134" s="22" t="s">
        <v>2</v>
      </c>
      <c r="D134" s="22"/>
      <c r="E134" s="22" t="str">
        <f t="shared" si="130"/>
        <v>X</v>
      </c>
      <c r="F134" s="22" t="s">
        <v>136</v>
      </c>
      <c r="G134" s="22">
        <v>4</v>
      </c>
      <c r="H134" s="22" t="str">
        <f t="shared" si="124"/>
        <v>XXX481/4</v>
      </c>
      <c r="I134" s="22" t="s">
        <v>10</v>
      </c>
      <c r="J134" s="22" t="s">
        <v>10</v>
      </c>
      <c r="K134" s="23">
        <v>0.24166666666666667</v>
      </c>
      <c r="L134" s="23">
        <v>0.24236111111111111</v>
      </c>
      <c r="M134" s="22" t="s">
        <v>44</v>
      </c>
      <c r="N134" s="23">
        <v>0.25694444444444448</v>
      </c>
      <c r="O134" s="22" t="s">
        <v>17</v>
      </c>
      <c r="P134" s="22" t="str">
        <f t="shared" si="125"/>
        <v>OK</v>
      </c>
      <c r="Q134" s="37">
        <f t="shared" si="126"/>
        <v>1.4583333333333365E-2</v>
      </c>
      <c r="R134" s="37">
        <f t="shared" si="127"/>
        <v>6.9444444444444198E-4</v>
      </c>
      <c r="S134" s="37">
        <f t="shared" si="128"/>
        <v>1.5277777777777807E-2</v>
      </c>
      <c r="T134" s="37">
        <f t="shared" si="131"/>
        <v>2.7777777777777679E-3</v>
      </c>
      <c r="U134" s="22">
        <v>12.1</v>
      </c>
      <c r="V134" s="22">
        <f>INDEX('Počty dní'!A:E,MATCH(E134,'Počty dní'!C:C,0),4)</f>
        <v>205</v>
      </c>
      <c r="W134" s="29">
        <f t="shared" si="129"/>
        <v>2480.5</v>
      </c>
    </row>
    <row r="135" spans="1:24" x14ac:dyDescent="0.3">
      <c r="A135" s="28">
        <v>609</v>
      </c>
      <c r="B135" s="22">
        <v>6009</v>
      </c>
      <c r="C135" s="22" t="s">
        <v>2</v>
      </c>
      <c r="D135" s="22"/>
      <c r="E135" s="22" t="str">
        <f t="shared" si="130"/>
        <v>X</v>
      </c>
      <c r="F135" s="22" t="s">
        <v>29</v>
      </c>
      <c r="G135" s="22"/>
      <c r="H135" s="22" t="str">
        <f t="shared" si="124"/>
        <v>přejezd/</v>
      </c>
      <c r="I135" s="22"/>
      <c r="J135" s="22" t="s">
        <v>10</v>
      </c>
      <c r="K135" s="23">
        <v>0.25694444444444448</v>
      </c>
      <c r="L135" s="23">
        <v>0.25694444444444448</v>
      </c>
      <c r="M135" s="22" t="s">
        <v>17</v>
      </c>
      <c r="N135" s="23">
        <v>0.26180555555555557</v>
      </c>
      <c r="O135" s="22" t="s">
        <v>33</v>
      </c>
      <c r="P135" s="22" t="str">
        <f t="shared" si="125"/>
        <v>OK</v>
      </c>
      <c r="Q135" s="37">
        <f t="shared" si="126"/>
        <v>4.8611111111110938E-3</v>
      </c>
      <c r="R135" s="37">
        <f t="shared" si="127"/>
        <v>0</v>
      </c>
      <c r="S135" s="37">
        <f t="shared" si="128"/>
        <v>4.8611111111110938E-3</v>
      </c>
      <c r="T135" s="37">
        <f t="shared" si="131"/>
        <v>0</v>
      </c>
      <c r="U135" s="22">
        <v>0</v>
      </c>
      <c r="V135" s="22">
        <f>INDEX('Počty dní'!A:E,MATCH(E135,'Počty dní'!C:C,0),4)</f>
        <v>205</v>
      </c>
      <c r="W135" s="29">
        <f t="shared" si="129"/>
        <v>0</v>
      </c>
    </row>
    <row r="136" spans="1:24" x14ac:dyDescent="0.3">
      <c r="A136" s="28">
        <v>609</v>
      </c>
      <c r="B136" s="22">
        <v>6009</v>
      </c>
      <c r="C136" s="22" t="s">
        <v>2</v>
      </c>
      <c r="D136" s="22"/>
      <c r="E136" s="22" t="str">
        <f t="shared" si="130"/>
        <v>X</v>
      </c>
      <c r="F136" s="22" t="s">
        <v>132</v>
      </c>
      <c r="G136" s="22">
        <v>5</v>
      </c>
      <c r="H136" s="22" t="str">
        <f t="shared" si="124"/>
        <v>XXX105/5</v>
      </c>
      <c r="I136" s="22" t="s">
        <v>10</v>
      </c>
      <c r="J136" s="22" t="s">
        <v>10</v>
      </c>
      <c r="K136" s="23">
        <v>0.26180555555555557</v>
      </c>
      <c r="L136" s="23">
        <v>0.26250000000000001</v>
      </c>
      <c r="M136" s="22" t="s">
        <v>33</v>
      </c>
      <c r="N136" s="23">
        <v>0.32083333333333336</v>
      </c>
      <c r="O136" s="22" t="s">
        <v>28</v>
      </c>
      <c r="P136" s="22" t="str">
        <f t="shared" si="125"/>
        <v>OK</v>
      </c>
      <c r="Q136" s="37">
        <f t="shared" ref="Q136:Q138" si="132">IF(ISNUMBER(G136),N136-L136,IF(F136="přejezd",N136-L136,0))</f>
        <v>5.8333333333333348E-2</v>
      </c>
      <c r="R136" s="37">
        <f t="shared" ref="R136:R138" si="133">IF(ISNUMBER(G136),L136-K136,0)</f>
        <v>6.9444444444444198E-4</v>
      </c>
      <c r="S136" s="37">
        <f t="shared" ref="S136:S138" si="134">Q136+R136</f>
        <v>5.902777777777779E-2</v>
      </c>
      <c r="T136" s="37">
        <f t="shared" ref="T136:T138" si="135">K136-N135</f>
        <v>0</v>
      </c>
      <c r="U136" s="22">
        <v>49.3</v>
      </c>
      <c r="V136" s="22">
        <f>INDEX('Počty dní'!A:E,MATCH(E136,'Počty dní'!C:C,0),4)</f>
        <v>205</v>
      </c>
      <c r="W136" s="29">
        <f t="shared" si="129"/>
        <v>10106.5</v>
      </c>
    </row>
    <row r="137" spans="1:24" x14ac:dyDescent="0.3">
      <c r="A137" s="28">
        <v>609</v>
      </c>
      <c r="B137" s="22">
        <v>6009</v>
      </c>
      <c r="C137" s="22" t="s">
        <v>2</v>
      </c>
      <c r="D137" s="22"/>
      <c r="E137" s="22" t="str">
        <f t="shared" ref="E137" si="136">CONCATENATE(C137,D137)</f>
        <v>X</v>
      </c>
      <c r="F137" s="22" t="s">
        <v>29</v>
      </c>
      <c r="G137" s="22"/>
      <c r="H137" s="22" t="str">
        <f t="shared" si="124"/>
        <v>přejezd/</v>
      </c>
      <c r="I137" s="22"/>
      <c r="J137" s="22" t="s">
        <v>10</v>
      </c>
      <c r="K137" s="23">
        <v>0.32083333333333336</v>
      </c>
      <c r="L137" s="23">
        <v>0.32083333333333336</v>
      </c>
      <c r="M137" s="22" t="s">
        <v>28</v>
      </c>
      <c r="N137" s="23">
        <v>0.32361111111111113</v>
      </c>
      <c r="O137" s="22" t="s">
        <v>24</v>
      </c>
      <c r="P137" s="22" t="str">
        <f t="shared" si="125"/>
        <v>OK</v>
      </c>
      <c r="Q137" s="37">
        <f t="shared" si="132"/>
        <v>2.7777777777777679E-3</v>
      </c>
      <c r="R137" s="37">
        <f t="shared" si="133"/>
        <v>0</v>
      </c>
      <c r="S137" s="37">
        <f t="shared" si="134"/>
        <v>2.7777777777777679E-3</v>
      </c>
      <c r="T137" s="37">
        <f t="shared" si="135"/>
        <v>0</v>
      </c>
      <c r="U137" s="22">
        <v>0</v>
      </c>
      <c r="V137" s="22">
        <f>INDEX('Počty dní'!A:E,MATCH(E137,'Počty dní'!C:C,0),4)</f>
        <v>205</v>
      </c>
      <c r="W137" s="29">
        <f t="shared" si="129"/>
        <v>0</v>
      </c>
    </row>
    <row r="138" spans="1:24" x14ac:dyDescent="0.3">
      <c r="A138" s="28">
        <v>609</v>
      </c>
      <c r="B138" s="22">
        <v>6009</v>
      </c>
      <c r="C138" s="22" t="s">
        <v>2</v>
      </c>
      <c r="D138" s="22"/>
      <c r="E138" s="22" t="str">
        <f t="shared" si="130"/>
        <v>X</v>
      </c>
      <c r="F138" s="22" t="s">
        <v>139</v>
      </c>
      <c r="G138" s="22">
        <v>10</v>
      </c>
      <c r="H138" s="22" t="str">
        <f t="shared" si="124"/>
        <v>XXX450/10</v>
      </c>
      <c r="I138" s="22" t="s">
        <v>10</v>
      </c>
      <c r="J138" s="22" t="s">
        <v>10</v>
      </c>
      <c r="K138" s="23">
        <v>0.34166666666666662</v>
      </c>
      <c r="L138" s="23">
        <v>0.34375</v>
      </c>
      <c r="M138" s="22" t="s">
        <v>24</v>
      </c>
      <c r="N138" s="23">
        <v>0.37152777777777773</v>
      </c>
      <c r="O138" s="22" t="s">
        <v>25</v>
      </c>
      <c r="P138" s="22" t="str">
        <f t="shared" si="125"/>
        <v>OK</v>
      </c>
      <c r="Q138" s="37">
        <f t="shared" si="132"/>
        <v>2.7777777777777735E-2</v>
      </c>
      <c r="R138" s="37">
        <f t="shared" si="133"/>
        <v>2.0833333333333814E-3</v>
      </c>
      <c r="S138" s="37">
        <f t="shared" si="134"/>
        <v>2.9861111111111116E-2</v>
      </c>
      <c r="T138" s="37">
        <f t="shared" si="135"/>
        <v>1.8055555555555491E-2</v>
      </c>
      <c r="U138" s="22">
        <v>26.2</v>
      </c>
      <c r="V138" s="22">
        <f>INDEX('Počty dní'!A:E,MATCH(E138,'Počty dní'!C:C,0),4)</f>
        <v>205</v>
      </c>
      <c r="W138" s="29">
        <f t="shared" si="129"/>
        <v>5371</v>
      </c>
    </row>
    <row r="139" spans="1:24" x14ac:dyDescent="0.3">
      <c r="A139" s="28">
        <v>609</v>
      </c>
      <c r="B139" s="22">
        <v>6009</v>
      </c>
      <c r="C139" s="22" t="s">
        <v>2</v>
      </c>
      <c r="D139" s="22"/>
      <c r="E139" s="22" t="str">
        <f t="shared" si="130"/>
        <v>X</v>
      </c>
      <c r="F139" s="22" t="s">
        <v>139</v>
      </c>
      <c r="G139" s="22">
        <v>7</v>
      </c>
      <c r="H139" s="22" t="str">
        <f t="shared" si="124"/>
        <v>XXX450/7</v>
      </c>
      <c r="I139" s="22" t="s">
        <v>10</v>
      </c>
      <c r="J139" s="22" t="s">
        <v>10</v>
      </c>
      <c r="K139" s="23">
        <v>0.375</v>
      </c>
      <c r="L139" s="23">
        <v>0.37708333333333338</v>
      </c>
      <c r="M139" s="22" t="s">
        <v>25</v>
      </c>
      <c r="N139" s="23">
        <v>0.40486111111111112</v>
      </c>
      <c r="O139" s="22" t="s">
        <v>24</v>
      </c>
      <c r="P139" s="22" t="str">
        <f t="shared" ref="P139" si="137">IF(M140=O139,"OK","POZOR")</f>
        <v>OK</v>
      </c>
      <c r="Q139" s="37">
        <f t="shared" ref="Q139" si="138">IF(ISNUMBER(G139),N139-L139,IF(F139="přejezd",N139-L139,0))</f>
        <v>2.7777777777777735E-2</v>
      </c>
      <c r="R139" s="37">
        <f t="shared" ref="R139" si="139">IF(ISNUMBER(G139),L139-K139,0)</f>
        <v>2.0833333333333814E-3</v>
      </c>
      <c r="S139" s="37">
        <f t="shared" ref="S139" si="140">Q139+R139</f>
        <v>2.9861111111111116E-2</v>
      </c>
      <c r="T139" s="37">
        <f t="shared" ref="T139" si="141">K139-N138</f>
        <v>3.4722222222222654E-3</v>
      </c>
      <c r="U139" s="22">
        <v>26.2</v>
      </c>
      <c r="V139" s="22">
        <f>INDEX('Počty dní'!A:E,MATCH(E139,'Počty dní'!C:C,0),4)</f>
        <v>205</v>
      </c>
      <c r="W139" s="29">
        <f t="shared" si="129"/>
        <v>5371</v>
      </c>
    </row>
    <row r="140" spans="1:24" x14ac:dyDescent="0.3">
      <c r="A140" s="28">
        <v>609</v>
      </c>
      <c r="B140" s="22">
        <v>6009</v>
      </c>
      <c r="C140" s="22" t="s">
        <v>2</v>
      </c>
      <c r="D140" s="22"/>
      <c r="E140" s="22" t="str">
        <f t="shared" si="130"/>
        <v>X</v>
      </c>
      <c r="F140" s="22" t="s">
        <v>132</v>
      </c>
      <c r="G140" s="22">
        <v>10</v>
      </c>
      <c r="H140" s="22" t="str">
        <f t="shared" si="124"/>
        <v>XXX105/10</v>
      </c>
      <c r="I140" s="22" t="s">
        <v>10</v>
      </c>
      <c r="J140" s="22" t="s">
        <v>10</v>
      </c>
      <c r="K140" s="23">
        <v>0.4284722222222222</v>
      </c>
      <c r="L140" s="23">
        <v>0.43055555555555558</v>
      </c>
      <c r="M140" s="22" t="s">
        <v>24</v>
      </c>
      <c r="N140" s="23">
        <v>0.47569444444444442</v>
      </c>
      <c r="O140" s="22" t="s">
        <v>17</v>
      </c>
      <c r="P140" s="22" t="str">
        <f t="shared" ref="P140:P148" si="142">IF(M141=O140,"OK","POZOR")</f>
        <v>OK</v>
      </c>
      <c r="Q140" s="37">
        <f t="shared" ref="Q140:Q148" si="143">IF(ISNUMBER(G140),N140-L140,IF(F140="přejezd",N140-L140,0))</f>
        <v>4.513888888888884E-2</v>
      </c>
      <c r="R140" s="37">
        <f t="shared" ref="R140:R148" si="144">IF(ISNUMBER(G140),L140-K140,0)</f>
        <v>2.0833333333333814E-3</v>
      </c>
      <c r="S140" s="37">
        <f t="shared" ref="S140:S148" si="145">Q140+R140</f>
        <v>4.7222222222222221E-2</v>
      </c>
      <c r="T140" s="37">
        <f t="shared" ref="T140:T148" si="146">K140-N139</f>
        <v>2.3611111111111083E-2</v>
      </c>
      <c r="U140" s="22">
        <v>39.700000000000003</v>
      </c>
      <c r="V140" s="22">
        <f>INDEX('Počty dní'!A:E,MATCH(E140,'Počty dní'!C:C,0),4)</f>
        <v>205</v>
      </c>
      <c r="W140" s="29">
        <f t="shared" si="129"/>
        <v>8138.5000000000009</v>
      </c>
    </row>
    <row r="141" spans="1:24" x14ac:dyDescent="0.3">
      <c r="A141" s="28">
        <v>609</v>
      </c>
      <c r="B141" s="22">
        <v>6009</v>
      </c>
      <c r="C141" s="22" t="s">
        <v>2</v>
      </c>
      <c r="D141" s="22">
        <v>10</v>
      </c>
      <c r="E141" s="22" t="str">
        <f t="shared" ref="E141:E146" si="147">CONCATENATE(C141,D141)</f>
        <v>X10</v>
      </c>
      <c r="F141" s="22" t="s">
        <v>111</v>
      </c>
      <c r="G141" s="22">
        <v>17</v>
      </c>
      <c r="H141" s="22" t="str">
        <f>CONCATENATE(F141,"/",G141)</f>
        <v>XXX407/17</v>
      </c>
      <c r="I141" s="22" t="s">
        <v>10</v>
      </c>
      <c r="J141" s="22" t="s">
        <v>10</v>
      </c>
      <c r="K141" s="23">
        <v>0.53125</v>
      </c>
      <c r="L141" s="23">
        <v>0.53472222222222221</v>
      </c>
      <c r="M141" s="22" t="s">
        <v>17</v>
      </c>
      <c r="N141" s="23">
        <v>0.55347222222222225</v>
      </c>
      <c r="O141" s="22" t="s">
        <v>116</v>
      </c>
      <c r="P141" s="22" t="str">
        <f t="shared" si="142"/>
        <v>OK</v>
      </c>
      <c r="Q141" s="37">
        <f t="shared" si="143"/>
        <v>1.8750000000000044E-2</v>
      </c>
      <c r="R141" s="37">
        <f t="shared" si="144"/>
        <v>3.4722222222222099E-3</v>
      </c>
      <c r="S141" s="37">
        <f t="shared" si="145"/>
        <v>2.2222222222222254E-2</v>
      </c>
      <c r="T141" s="37">
        <f t="shared" si="146"/>
        <v>5.555555555555558E-2</v>
      </c>
      <c r="U141" s="22">
        <v>19.899999999999999</v>
      </c>
      <c r="V141" s="22">
        <f>INDEX('Počty dní'!A:E,MATCH(E141,'Počty dní'!C:C,0),4)</f>
        <v>195</v>
      </c>
      <c r="W141" s="29">
        <f>V141*U141</f>
        <v>3880.4999999999995</v>
      </c>
    </row>
    <row r="142" spans="1:24" x14ac:dyDescent="0.3">
      <c r="A142" s="28">
        <v>609</v>
      </c>
      <c r="B142" s="22">
        <v>6009</v>
      </c>
      <c r="C142" s="22" t="s">
        <v>2</v>
      </c>
      <c r="D142" s="22">
        <v>10</v>
      </c>
      <c r="E142" s="22" t="str">
        <f t="shared" si="147"/>
        <v>X10</v>
      </c>
      <c r="F142" s="22" t="s">
        <v>111</v>
      </c>
      <c r="G142" s="22">
        <v>22</v>
      </c>
      <c r="H142" s="22" t="str">
        <f>CONCATENATE(F142,"/",G142)</f>
        <v>XXX407/22</v>
      </c>
      <c r="I142" s="22" t="s">
        <v>10</v>
      </c>
      <c r="J142" s="22" t="s">
        <v>10</v>
      </c>
      <c r="K142" s="23">
        <v>0.5541666666666667</v>
      </c>
      <c r="L142" s="23">
        <v>0.5541666666666667</v>
      </c>
      <c r="M142" s="22" t="s">
        <v>116</v>
      </c>
      <c r="N142" s="23">
        <v>0.56041666666666667</v>
      </c>
      <c r="O142" s="22" t="s">
        <v>129</v>
      </c>
      <c r="P142" s="22" t="str">
        <f t="shared" si="142"/>
        <v>OK</v>
      </c>
      <c r="Q142" s="37">
        <f t="shared" si="143"/>
        <v>6.2499999999999778E-3</v>
      </c>
      <c r="R142" s="37">
        <f t="shared" si="144"/>
        <v>0</v>
      </c>
      <c r="S142" s="37">
        <f t="shared" si="145"/>
        <v>6.2499999999999778E-3</v>
      </c>
      <c r="T142" s="37">
        <f t="shared" si="146"/>
        <v>6.9444444444444198E-4</v>
      </c>
      <c r="U142" s="22">
        <v>6.3</v>
      </c>
      <c r="V142" s="22">
        <f>INDEX('Počty dní'!A:E,MATCH(E142,'Počty dní'!C:C,0),4)</f>
        <v>195</v>
      </c>
      <c r="W142" s="29">
        <f>V142*U142</f>
        <v>1228.5</v>
      </c>
    </row>
    <row r="143" spans="1:24" x14ac:dyDescent="0.3">
      <c r="A143" s="28">
        <v>609</v>
      </c>
      <c r="B143" s="22">
        <v>6009</v>
      </c>
      <c r="C143" s="22" t="s">
        <v>2</v>
      </c>
      <c r="D143" s="22">
        <v>10</v>
      </c>
      <c r="E143" s="22" t="str">
        <f t="shared" si="147"/>
        <v>X10</v>
      </c>
      <c r="F143" s="22" t="s">
        <v>29</v>
      </c>
      <c r="G143" s="22"/>
      <c r="H143" s="22" t="str">
        <f>CONCATENATE(F143,"/",G143)</f>
        <v>přejezd/</v>
      </c>
      <c r="I143" s="22" t="s">
        <v>10</v>
      </c>
      <c r="J143" s="22" t="s">
        <v>10</v>
      </c>
      <c r="K143" s="23">
        <v>0.56041666666666667</v>
      </c>
      <c r="L143" s="23">
        <v>0.56041666666666667</v>
      </c>
      <c r="M143" s="22" t="s">
        <v>129</v>
      </c>
      <c r="N143" s="23">
        <v>0.56597222222222221</v>
      </c>
      <c r="O143" s="22" t="s">
        <v>59</v>
      </c>
      <c r="P143" s="22" t="str">
        <f t="shared" si="142"/>
        <v>OK</v>
      </c>
      <c r="Q143" s="37">
        <f t="shared" si="143"/>
        <v>5.5555555555555358E-3</v>
      </c>
      <c r="R143" s="37">
        <f t="shared" si="144"/>
        <v>0</v>
      </c>
      <c r="S143" s="37">
        <f t="shared" si="145"/>
        <v>5.5555555555555358E-3</v>
      </c>
      <c r="T143" s="37">
        <f t="shared" si="146"/>
        <v>0</v>
      </c>
      <c r="U143" s="22">
        <v>0</v>
      </c>
      <c r="V143" s="22">
        <f>INDEX('Počty dní'!A:E,MATCH(E143,'Počty dní'!C:C,0),4)</f>
        <v>195</v>
      </c>
      <c r="W143" s="29">
        <f>V143*U143</f>
        <v>0</v>
      </c>
    </row>
    <row r="144" spans="1:24" x14ac:dyDescent="0.3">
      <c r="A144" s="28">
        <v>609</v>
      </c>
      <c r="B144" s="22">
        <v>6009</v>
      </c>
      <c r="C144" s="22" t="s">
        <v>2</v>
      </c>
      <c r="D144" s="22">
        <v>10</v>
      </c>
      <c r="E144" s="22" t="str">
        <f t="shared" si="147"/>
        <v>X10</v>
      </c>
      <c r="F144" s="22" t="s">
        <v>64</v>
      </c>
      <c r="G144" s="22">
        <v>6</v>
      </c>
      <c r="H144" s="22" t="str">
        <f>CONCATENATE(F144,"/",G144)</f>
        <v>XXX386/6</v>
      </c>
      <c r="I144" s="22" t="s">
        <v>10</v>
      </c>
      <c r="J144" s="22" t="s">
        <v>10</v>
      </c>
      <c r="K144" s="23">
        <v>0.58750000000000002</v>
      </c>
      <c r="L144" s="23">
        <v>0.58819444444444446</v>
      </c>
      <c r="M144" s="22" t="s">
        <v>59</v>
      </c>
      <c r="N144" s="23">
        <v>0.6118055555555556</v>
      </c>
      <c r="O144" s="22" t="s">
        <v>17</v>
      </c>
      <c r="P144" s="22" t="str">
        <f t="shared" si="142"/>
        <v>OK</v>
      </c>
      <c r="Q144" s="37">
        <f t="shared" si="143"/>
        <v>2.3611111111111138E-2</v>
      </c>
      <c r="R144" s="37">
        <f t="shared" si="144"/>
        <v>6.9444444444444198E-4</v>
      </c>
      <c r="S144" s="37">
        <f t="shared" si="145"/>
        <v>2.430555555555558E-2</v>
      </c>
      <c r="T144" s="37">
        <f t="shared" si="146"/>
        <v>2.1527777777777812E-2</v>
      </c>
      <c r="U144" s="22">
        <v>20.5</v>
      </c>
      <c r="V144" s="22">
        <f>INDEX('Počty dní'!A:E,MATCH(E144,'Počty dní'!C:C,0),4)</f>
        <v>195</v>
      </c>
      <c r="W144" s="29">
        <f>V144*U144</f>
        <v>3997.5</v>
      </c>
    </row>
    <row r="145" spans="1:24" x14ac:dyDescent="0.3">
      <c r="A145" s="28">
        <v>609</v>
      </c>
      <c r="B145" s="22">
        <v>6009</v>
      </c>
      <c r="C145" s="22" t="s">
        <v>2</v>
      </c>
      <c r="D145" s="22"/>
      <c r="E145" s="22" t="str">
        <f t="shared" si="147"/>
        <v>X</v>
      </c>
      <c r="F145" s="22" t="s">
        <v>133</v>
      </c>
      <c r="G145" s="22">
        <v>5</v>
      </c>
      <c r="H145" s="22" t="str">
        <f t="shared" si="124"/>
        <v>XXX453/5</v>
      </c>
      <c r="I145" s="22" t="s">
        <v>10</v>
      </c>
      <c r="J145" s="22" t="s">
        <v>10</v>
      </c>
      <c r="K145" s="23">
        <v>0.61805555555555558</v>
      </c>
      <c r="L145" s="23">
        <v>0.62152777777777779</v>
      </c>
      <c r="M145" s="22" t="s">
        <v>17</v>
      </c>
      <c r="N145" s="23">
        <v>0.65208333333333335</v>
      </c>
      <c r="O145" s="22" t="s">
        <v>30</v>
      </c>
      <c r="P145" s="22" t="str">
        <f t="shared" si="142"/>
        <v>OK</v>
      </c>
      <c r="Q145" s="37">
        <f t="shared" si="143"/>
        <v>3.0555555555555558E-2</v>
      </c>
      <c r="R145" s="37">
        <f t="shared" si="144"/>
        <v>3.4722222222222099E-3</v>
      </c>
      <c r="S145" s="37">
        <f t="shared" si="145"/>
        <v>3.4027777777777768E-2</v>
      </c>
      <c r="T145" s="37">
        <f t="shared" si="146"/>
        <v>6.2499999999999778E-3</v>
      </c>
      <c r="U145" s="22">
        <v>29.4</v>
      </c>
      <c r="V145" s="22">
        <f>INDEX('Počty dní'!A:E,MATCH(E145,'Počty dní'!C:C,0),4)</f>
        <v>205</v>
      </c>
      <c r="W145" s="29">
        <f t="shared" si="129"/>
        <v>6027</v>
      </c>
    </row>
    <row r="146" spans="1:24" x14ac:dyDescent="0.3">
      <c r="A146" s="28">
        <v>609</v>
      </c>
      <c r="B146" s="22">
        <v>6009</v>
      </c>
      <c r="C146" s="22" t="s">
        <v>2</v>
      </c>
      <c r="D146" s="22"/>
      <c r="E146" s="22" t="str">
        <f t="shared" si="147"/>
        <v>X</v>
      </c>
      <c r="F146" s="22" t="s">
        <v>133</v>
      </c>
      <c r="G146" s="22">
        <v>8</v>
      </c>
      <c r="H146" s="22" t="str">
        <f t="shared" si="124"/>
        <v>XXX453/8</v>
      </c>
      <c r="I146" s="22" t="s">
        <v>10</v>
      </c>
      <c r="J146" s="22" t="s">
        <v>10</v>
      </c>
      <c r="K146" s="23">
        <v>0.65486111111111112</v>
      </c>
      <c r="L146" s="23">
        <v>0.65625</v>
      </c>
      <c r="M146" s="22" t="s">
        <v>30</v>
      </c>
      <c r="N146" s="23">
        <v>0.68611111111111101</v>
      </c>
      <c r="O146" s="22" t="s">
        <v>17</v>
      </c>
      <c r="P146" s="22" t="str">
        <f t="shared" si="142"/>
        <v>OK</v>
      </c>
      <c r="Q146" s="37">
        <f t="shared" si="143"/>
        <v>2.9861111111111005E-2</v>
      </c>
      <c r="R146" s="37">
        <f t="shared" si="144"/>
        <v>1.388888888888884E-3</v>
      </c>
      <c r="S146" s="37">
        <f t="shared" si="145"/>
        <v>3.1249999999999889E-2</v>
      </c>
      <c r="T146" s="37">
        <f t="shared" si="146"/>
        <v>2.7777777777777679E-3</v>
      </c>
      <c r="U146" s="22">
        <v>29.4</v>
      </c>
      <c r="V146" s="22">
        <f>INDEX('Počty dní'!A:E,MATCH(E146,'Počty dní'!C:C,0),4)</f>
        <v>205</v>
      </c>
      <c r="W146" s="29">
        <f t="shared" si="129"/>
        <v>6027</v>
      </c>
    </row>
    <row r="147" spans="1:24" x14ac:dyDescent="0.3">
      <c r="A147" s="28">
        <v>609</v>
      </c>
      <c r="B147" s="22">
        <v>6009</v>
      </c>
      <c r="C147" s="22" t="s">
        <v>2</v>
      </c>
      <c r="D147" s="22"/>
      <c r="E147" s="22" t="str">
        <f t="shared" si="130"/>
        <v>X</v>
      </c>
      <c r="F147" s="22" t="s">
        <v>136</v>
      </c>
      <c r="G147" s="22">
        <v>13</v>
      </c>
      <c r="H147" s="22" t="str">
        <f t="shared" si="124"/>
        <v>XXX481/13</v>
      </c>
      <c r="I147" s="22" t="s">
        <v>10</v>
      </c>
      <c r="J147" s="22" t="s">
        <v>10</v>
      </c>
      <c r="K147" s="23">
        <v>0.6875</v>
      </c>
      <c r="L147" s="23">
        <v>0.69097222222222221</v>
      </c>
      <c r="M147" s="22" t="s">
        <v>17</v>
      </c>
      <c r="N147" s="23">
        <v>0.72222222222222221</v>
      </c>
      <c r="O147" s="22" t="s">
        <v>42</v>
      </c>
      <c r="P147" s="22" t="str">
        <f t="shared" si="142"/>
        <v>OK</v>
      </c>
      <c r="Q147" s="37">
        <f t="shared" si="143"/>
        <v>3.125E-2</v>
      </c>
      <c r="R147" s="37">
        <f t="shared" si="144"/>
        <v>3.4722222222222099E-3</v>
      </c>
      <c r="S147" s="37">
        <f t="shared" si="145"/>
        <v>3.472222222222221E-2</v>
      </c>
      <c r="T147" s="37">
        <f t="shared" si="146"/>
        <v>1.388888888888995E-3</v>
      </c>
      <c r="U147" s="22">
        <v>28.7</v>
      </c>
      <c r="V147" s="22">
        <f>INDEX('Počty dní'!A:E,MATCH(E147,'Počty dní'!C:C,0),4)</f>
        <v>205</v>
      </c>
      <c r="W147" s="29">
        <f>V147*U147</f>
        <v>5883.5</v>
      </c>
    </row>
    <row r="148" spans="1:24" x14ac:dyDescent="0.3">
      <c r="A148" s="28">
        <v>609</v>
      </c>
      <c r="B148" s="22">
        <v>6009</v>
      </c>
      <c r="C148" s="22" t="s">
        <v>2</v>
      </c>
      <c r="D148" s="22"/>
      <c r="E148" s="22" t="str">
        <f t="shared" si="130"/>
        <v>X</v>
      </c>
      <c r="F148" s="22" t="s">
        <v>136</v>
      </c>
      <c r="G148" s="22">
        <v>16</v>
      </c>
      <c r="H148" s="22" t="str">
        <f t="shared" si="124"/>
        <v>XXX481/16</v>
      </c>
      <c r="I148" s="22" t="s">
        <v>10</v>
      </c>
      <c r="J148" s="22" t="s">
        <v>10</v>
      </c>
      <c r="K148" s="23">
        <v>0.73472222222222217</v>
      </c>
      <c r="L148" s="23">
        <v>0.73611111111111116</v>
      </c>
      <c r="M148" s="22" t="s">
        <v>42</v>
      </c>
      <c r="N148" s="23">
        <v>0.76736111111111116</v>
      </c>
      <c r="O148" s="22" t="s">
        <v>17</v>
      </c>
      <c r="P148" s="22" t="str">
        <f t="shared" si="142"/>
        <v>OK</v>
      </c>
      <c r="Q148" s="37">
        <f t="shared" si="143"/>
        <v>3.125E-2</v>
      </c>
      <c r="R148" s="37">
        <f t="shared" si="144"/>
        <v>1.388888888888995E-3</v>
      </c>
      <c r="S148" s="37">
        <f t="shared" si="145"/>
        <v>3.2638888888888995E-2</v>
      </c>
      <c r="T148" s="37">
        <f t="shared" si="146"/>
        <v>1.2499999999999956E-2</v>
      </c>
      <c r="U148" s="22">
        <v>28.7</v>
      </c>
      <c r="V148" s="22">
        <f>INDEX('Počty dní'!A:E,MATCH(E148,'Počty dní'!C:C,0),4)</f>
        <v>205</v>
      </c>
      <c r="W148" s="29">
        <f t="shared" ref="W148:W151" si="148">V148*U148</f>
        <v>5883.5</v>
      </c>
    </row>
    <row r="149" spans="1:24" x14ac:dyDescent="0.3">
      <c r="A149" s="28">
        <v>609</v>
      </c>
      <c r="B149" s="22">
        <v>6009</v>
      </c>
      <c r="C149" s="22" t="s">
        <v>2</v>
      </c>
      <c r="D149" s="22"/>
      <c r="E149" s="22" t="str">
        <f t="shared" si="130"/>
        <v>X</v>
      </c>
      <c r="F149" s="22" t="s">
        <v>132</v>
      </c>
      <c r="G149" s="22">
        <v>21</v>
      </c>
      <c r="H149" s="22" t="str">
        <f t="shared" si="124"/>
        <v>XXX105/21</v>
      </c>
      <c r="I149" s="22" t="s">
        <v>10</v>
      </c>
      <c r="J149" s="22" t="s">
        <v>10</v>
      </c>
      <c r="K149" s="23">
        <v>0.77222222222222225</v>
      </c>
      <c r="L149" s="23">
        <v>0.77430555555555547</v>
      </c>
      <c r="M149" s="22" t="s">
        <v>17</v>
      </c>
      <c r="N149" s="23">
        <v>0.80347222222222225</v>
      </c>
      <c r="O149" s="22" t="s">
        <v>30</v>
      </c>
      <c r="P149" s="22" t="str">
        <f t="shared" si="125"/>
        <v>OK</v>
      </c>
      <c r="Q149" s="37">
        <f t="shared" si="126"/>
        <v>2.9166666666666785E-2</v>
      </c>
      <c r="R149" s="37">
        <f t="shared" si="127"/>
        <v>2.0833333333332149E-3</v>
      </c>
      <c r="S149" s="37">
        <f t="shared" si="128"/>
        <v>3.125E-2</v>
      </c>
      <c r="T149" s="37">
        <f t="shared" si="131"/>
        <v>4.8611111111110938E-3</v>
      </c>
      <c r="U149" s="22">
        <v>25.6</v>
      </c>
      <c r="V149" s="22">
        <f>INDEX('Počty dní'!A:E,MATCH(E149,'Počty dní'!C:C,0),4)</f>
        <v>205</v>
      </c>
      <c r="W149" s="29">
        <f t="shared" si="148"/>
        <v>5248</v>
      </c>
    </row>
    <row r="150" spans="1:24" x14ac:dyDescent="0.3">
      <c r="A150" s="28">
        <v>609</v>
      </c>
      <c r="B150" s="22">
        <v>6009</v>
      </c>
      <c r="C150" s="22" t="s">
        <v>2</v>
      </c>
      <c r="D150" s="22"/>
      <c r="E150" s="22" t="str">
        <f t="shared" si="130"/>
        <v>X</v>
      </c>
      <c r="F150" s="22" t="s">
        <v>132</v>
      </c>
      <c r="G150" s="22">
        <v>24</v>
      </c>
      <c r="H150" s="22" t="str">
        <f t="shared" si="124"/>
        <v>XXX105/24</v>
      </c>
      <c r="I150" s="22" t="s">
        <v>10</v>
      </c>
      <c r="J150" s="22" t="s">
        <v>10</v>
      </c>
      <c r="K150" s="23">
        <v>0.86041666666666661</v>
      </c>
      <c r="L150" s="23">
        <v>0.86111111111111116</v>
      </c>
      <c r="M150" s="22" t="s">
        <v>30</v>
      </c>
      <c r="N150" s="23">
        <v>0.90138888888888891</v>
      </c>
      <c r="O150" s="22" t="s">
        <v>33</v>
      </c>
      <c r="P150" s="22" t="str">
        <f t="shared" si="125"/>
        <v>OK</v>
      </c>
      <c r="Q150" s="37">
        <f t="shared" si="126"/>
        <v>4.0277777777777746E-2</v>
      </c>
      <c r="R150" s="37">
        <f t="shared" si="127"/>
        <v>6.94444444444553E-4</v>
      </c>
      <c r="S150" s="37">
        <f t="shared" si="128"/>
        <v>4.0972222222222299E-2</v>
      </c>
      <c r="T150" s="37">
        <f t="shared" si="131"/>
        <v>5.6944444444444353E-2</v>
      </c>
      <c r="U150" s="22">
        <v>34.5</v>
      </c>
      <c r="V150" s="22">
        <f>INDEX('Počty dní'!A:E,MATCH(E150,'Počty dní'!C:C,0),4)</f>
        <v>205</v>
      </c>
      <c r="W150" s="29">
        <f t="shared" si="148"/>
        <v>7072.5</v>
      </c>
    </row>
    <row r="151" spans="1:24" ht="15" thickBot="1" x14ac:dyDescent="0.35">
      <c r="A151" s="30">
        <v>609</v>
      </c>
      <c r="B151" s="31">
        <v>6009</v>
      </c>
      <c r="C151" s="31" t="s">
        <v>2</v>
      </c>
      <c r="D151" s="31"/>
      <c r="E151" s="31" t="str">
        <f t="shared" si="130"/>
        <v>X</v>
      </c>
      <c r="F151" s="31" t="s">
        <v>132</v>
      </c>
      <c r="G151" s="31">
        <v>23</v>
      </c>
      <c r="H151" s="31" t="str">
        <f t="shared" si="124"/>
        <v>XXX105/23</v>
      </c>
      <c r="I151" s="31" t="s">
        <v>10</v>
      </c>
      <c r="J151" s="31" t="s">
        <v>10</v>
      </c>
      <c r="K151" s="32">
        <v>0.92847222222222225</v>
      </c>
      <c r="L151" s="32">
        <v>0.9291666666666667</v>
      </c>
      <c r="M151" s="31" t="s">
        <v>33</v>
      </c>
      <c r="N151" s="32">
        <v>0.97083333333333333</v>
      </c>
      <c r="O151" s="31" t="s">
        <v>30</v>
      </c>
      <c r="P151" s="31"/>
      <c r="Q151" s="38">
        <f t="shared" si="126"/>
        <v>4.166666666666663E-2</v>
      </c>
      <c r="R151" s="38">
        <f t="shared" si="127"/>
        <v>6.9444444444444198E-4</v>
      </c>
      <c r="S151" s="38">
        <f t="shared" si="128"/>
        <v>4.2361111111111072E-2</v>
      </c>
      <c r="T151" s="38">
        <f t="shared" si="131"/>
        <v>2.7083333333333348E-2</v>
      </c>
      <c r="U151" s="31">
        <v>34.5</v>
      </c>
      <c r="V151" s="31">
        <f>INDEX('Počty dní'!A:E,MATCH(E151,'Počty dní'!C:C,0),4)</f>
        <v>205</v>
      </c>
      <c r="W151" s="33">
        <f t="shared" si="148"/>
        <v>7072.5</v>
      </c>
    </row>
    <row r="152" spans="1:24" ht="15" thickBot="1" x14ac:dyDescent="0.35">
      <c r="A152" s="8" t="str">
        <f ca="1">CONCATENATE(INDIRECT("R[-3]C[0]",FALSE),"celkem")</f>
        <v>609celkem</v>
      </c>
      <c r="B152" s="9"/>
      <c r="C152" s="9" t="str">
        <f ca="1">INDIRECT("R[-1]C[12]",FALSE)</f>
        <v>Tasov</v>
      </c>
      <c r="D152" s="10"/>
      <c r="E152" s="9"/>
      <c r="F152" s="10"/>
      <c r="G152" s="11"/>
      <c r="H152" s="12"/>
      <c r="I152" s="13"/>
      <c r="J152" s="14" t="str">
        <f ca="1">INDIRECT("R[-2]C[0]",FALSE)</f>
        <v>S</v>
      </c>
      <c r="K152" s="15"/>
      <c r="L152" s="16"/>
      <c r="M152" s="17"/>
      <c r="N152" s="16"/>
      <c r="O152" s="18"/>
      <c r="P152" s="9"/>
      <c r="Q152" s="39">
        <f>SUM(Q132:Q151)</f>
        <v>0.50902777777777763</v>
      </c>
      <c r="R152" s="39">
        <f>SUM(R132:R151)</f>
        <v>2.5694444444444631E-2</v>
      </c>
      <c r="S152" s="39">
        <f>SUM(S132:S151)</f>
        <v>0.53472222222222232</v>
      </c>
      <c r="T152" s="39">
        <f>SUM(T132:T151)</f>
        <v>0.25138888888888877</v>
      </c>
      <c r="U152" s="19">
        <f>SUM(U132:U151)</f>
        <v>440.4</v>
      </c>
      <c r="V152" s="20"/>
      <c r="W152" s="21">
        <f>SUM(W132:W151)</f>
        <v>89815</v>
      </c>
      <c r="X152" s="7"/>
    </row>
    <row r="153" spans="1:24" x14ac:dyDescent="0.3">
      <c r="A153" s="107"/>
      <c r="B153" s="7"/>
      <c r="C153" s="7"/>
      <c r="D153" s="108"/>
      <c r="E153" s="7"/>
      <c r="F153" s="108"/>
      <c r="G153" s="109"/>
      <c r="H153" s="47"/>
      <c r="I153" s="48"/>
      <c r="J153" s="49"/>
      <c r="K153" s="50"/>
      <c r="L153" s="51"/>
      <c r="M153" s="52"/>
      <c r="N153" s="51"/>
      <c r="O153" s="53"/>
      <c r="P153" s="7"/>
      <c r="Q153" s="53"/>
      <c r="R153" s="53"/>
      <c r="S153" s="53"/>
      <c r="T153" s="53"/>
      <c r="U153" s="50"/>
      <c r="V153" s="7"/>
      <c r="W153" s="50"/>
      <c r="X153" s="7"/>
    </row>
    <row r="154" spans="1:24" ht="15" thickBot="1" x14ac:dyDescent="0.35"/>
    <row r="155" spans="1:24" x14ac:dyDescent="0.3">
      <c r="A155" s="24">
        <v>610</v>
      </c>
      <c r="B155" s="25">
        <v>6010</v>
      </c>
      <c r="C155" s="25" t="s">
        <v>2</v>
      </c>
      <c r="D155" s="25"/>
      <c r="E155" s="25" t="str">
        <f>CONCATENATE(C155,D155)</f>
        <v>X</v>
      </c>
      <c r="F155" s="25" t="s">
        <v>132</v>
      </c>
      <c r="G155" s="25">
        <v>2</v>
      </c>
      <c r="H155" s="25" t="str">
        <f t="shared" ref="H155:H164" si="149">CONCATENATE(F155,"/",G155)</f>
        <v>XXX105/2</v>
      </c>
      <c r="I155" s="25" t="s">
        <v>11</v>
      </c>
      <c r="J155" s="25" t="s">
        <v>11</v>
      </c>
      <c r="K155" s="26">
        <v>0.1875</v>
      </c>
      <c r="L155" s="26">
        <v>0.18958333333333333</v>
      </c>
      <c r="M155" s="25" t="s">
        <v>30</v>
      </c>
      <c r="N155" s="26">
        <v>0.23124999999999998</v>
      </c>
      <c r="O155" s="25" t="s">
        <v>33</v>
      </c>
      <c r="P155" s="25" t="str">
        <f t="shared" ref="P155:P159" si="150">IF(M156=O155,"OK","POZOR")</f>
        <v>OK</v>
      </c>
      <c r="Q155" s="36">
        <f t="shared" ref="Q155:Q164" si="151">IF(ISNUMBER(G155),N155-L155,IF(F155="přejezd",N155-L155,0))</f>
        <v>4.1666666666666657E-2</v>
      </c>
      <c r="R155" s="36">
        <f t="shared" ref="R155:R164" si="152">IF(ISNUMBER(G155),L155-K155,0)</f>
        <v>2.0833333333333259E-3</v>
      </c>
      <c r="S155" s="36">
        <f t="shared" ref="S155:S164" si="153">Q155+R155</f>
        <v>4.3749999999999983E-2</v>
      </c>
      <c r="T155" s="36"/>
      <c r="U155" s="25">
        <v>30</v>
      </c>
      <c r="V155" s="25">
        <f>INDEX('Počty dní'!A:E,MATCH(E155,'Počty dní'!C:C,0),4)</f>
        <v>205</v>
      </c>
      <c r="W155" s="27">
        <f t="shared" ref="W155:W164" si="154">V155*U155</f>
        <v>6150</v>
      </c>
    </row>
    <row r="156" spans="1:24" x14ac:dyDescent="0.3">
      <c r="A156" s="28">
        <v>610</v>
      </c>
      <c r="B156" s="22">
        <v>6010</v>
      </c>
      <c r="C156" s="22" t="s">
        <v>2</v>
      </c>
      <c r="D156" s="22"/>
      <c r="E156" s="22" t="str">
        <f t="shared" ref="E156" si="155">CONCATENATE(C156,D156)</f>
        <v>X</v>
      </c>
      <c r="F156" s="22" t="s">
        <v>29</v>
      </c>
      <c r="G156" s="22"/>
      <c r="H156" s="22" t="str">
        <f t="shared" si="149"/>
        <v>přejezd/</v>
      </c>
      <c r="I156" s="22" t="s">
        <v>10</v>
      </c>
      <c r="J156" s="22" t="s">
        <v>11</v>
      </c>
      <c r="K156" s="23">
        <v>0.23124999999999998</v>
      </c>
      <c r="L156" s="23">
        <v>0.23124999999999998</v>
      </c>
      <c r="M156" s="22" t="s">
        <v>33</v>
      </c>
      <c r="N156" s="23">
        <v>0.23611111111111113</v>
      </c>
      <c r="O156" s="22" t="s">
        <v>17</v>
      </c>
      <c r="P156" s="22" t="str">
        <f t="shared" si="150"/>
        <v>OK</v>
      </c>
      <c r="Q156" s="37">
        <f t="shared" si="151"/>
        <v>4.8611111111111494E-3</v>
      </c>
      <c r="R156" s="37">
        <f t="shared" si="152"/>
        <v>0</v>
      </c>
      <c r="S156" s="37">
        <f t="shared" si="153"/>
        <v>4.8611111111111494E-3</v>
      </c>
      <c r="T156" s="37">
        <f t="shared" ref="T156:T164" si="156">K156-N155</f>
        <v>0</v>
      </c>
      <c r="U156" s="22">
        <v>0</v>
      </c>
      <c r="V156" s="22">
        <f>INDEX('Počty dní'!A:E,MATCH(E156,'Počty dní'!C:C,0),4)</f>
        <v>205</v>
      </c>
      <c r="W156" s="29">
        <f t="shared" si="154"/>
        <v>0</v>
      </c>
    </row>
    <row r="157" spans="1:24" x14ac:dyDescent="0.3">
      <c r="A157" s="28">
        <v>610</v>
      </c>
      <c r="B157" s="22">
        <v>6010</v>
      </c>
      <c r="C157" s="22" t="s">
        <v>2</v>
      </c>
      <c r="D157" s="22"/>
      <c r="E157" s="22" t="str">
        <f t="shared" ref="E157:E164" si="157">CONCATENATE(C157,D157)</f>
        <v>X</v>
      </c>
      <c r="F157" s="22" t="s">
        <v>133</v>
      </c>
      <c r="G157" s="22">
        <v>1</v>
      </c>
      <c r="H157" s="22" t="str">
        <f t="shared" si="149"/>
        <v>XXX453/1</v>
      </c>
      <c r="I157" s="22" t="s">
        <v>10</v>
      </c>
      <c r="J157" s="22" t="s">
        <v>11</v>
      </c>
      <c r="K157" s="23">
        <v>0.23819444444444446</v>
      </c>
      <c r="L157" s="23">
        <v>0.23958333333333334</v>
      </c>
      <c r="M157" s="22" t="s">
        <v>17</v>
      </c>
      <c r="N157" s="23">
        <v>0.27013888888888887</v>
      </c>
      <c r="O157" s="22" t="s">
        <v>30</v>
      </c>
      <c r="P157" s="22" t="str">
        <f t="shared" si="150"/>
        <v>OK</v>
      </c>
      <c r="Q157" s="37">
        <f t="shared" si="151"/>
        <v>3.055555555555553E-2</v>
      </c>
      <c r="R157" s="37">
        <f t="shared" si="152"/>
        <v>1.388888888888884E-3</v>
      </c>
      <c r="S157" s="37">
        <f t="shared" si="153"/>
        <v>3.1944444444444414E-2</v>
      </c>
      <c r="T157" s="37">
        <f t="shared" si="156"/>
        <v>2.0833333333333259E-3</v>
      </c>
      <c r="U157" s="22">
        <v>29.4</v>
      </c>
      <c r="V157" s="22">
        <f>INDEX('Počty dní'!A:E,MATCH(E157,'Počty dní'!C:C,0),4)</f>
        <v>205</v>
      </c>
      <c r="W157" s="29">
        <f t="shared" si="154"/>
        <v>6027</v>
      </c>
    </row>
    <row r="158" spans="1:24" x14ac:dyDescent="0.3">
      <c r="A158" s="28">
        <v>610</v>
      </c>
      <c r="B158" s="22">
        <v>6010</v>
      </c>
      <c r="C158" s="22" t="s">
        <v>2</v>
      </c>
      <c r="D158" s="22"/>
      <c r="E158" s="22" t="str">
        <f t="shared" si="157"/>
        <v>X</v>
      </c>
      <c r="F158" s="22" t="s">
        <v>133</v>
      </c>
      <c r="G158" s="22">
        <v>4</v>
      </c>
      <c r="H158" s="22" t="str">
        <f t="shared" si="149"/>
        <v>XXX453/4</v>
      </c>
      <c r="I158" s="22" t="s">
        <v>11</v>
      </c>
      <c r="J158" s="22" t="s">
        <v>11</v>
      </c>
      <c r="K158" s="23">
        <v>0.27083333333333331</v>
      </c>
      <c r="L158" s="23">
        <v>0.2722222222222222</v>
      </c>
      <c r="M158" s="22" t="s">
        <v>30</v>
      </c>
      <c r="N158" s="23">
        <v>0.30416666666666664</v>
      </c>
      <c r="O158" s="22" t="s">
        <v>17</v>
      </c>
      <c r="P158" s="22" t="str">
        <f t="shared" si="150"/>
        <v>OK</v>
      </c>
      <c r="Q158" s="37">
        <f t="shared" si="151"/>
        <v>3.1944444444444442E-2</v>
      </c>
      <c r="R158" s="37">
        <f t="shared" si="152"/>
        <v>1.388888888888884E-3</v>
      </c>
      <c r="S158" s="37">
        <f t="shared" si="153"/>
        <v>3.3333333333333326E-2</v>
      </c>
      <c r="T158" s="37">
        <f t="shared" si="156"/>
        <v>6.9444444444444198E-4</v>
      </c>
      <c r="U158" s="22">
        <v>29.4</v>
      </c>
      <c r="V158" s="22">
        <f>INDEX('Počty dní'!A:E,MATCH(E158,'Počty dní'!C:C,0),4)</f>
        <v>205</v>
      </c>
      <c r="W158" s="29">
        <f t="shared" si="154"/>
        <v>6027</v>
      </c>
    </row>
    <row r="159" spans="1:24" x14ac:dyDescent="0.3">
      <c r="A159" s="28">
        <v>610</v>
      </c>
      <c r="B159" s="22">
        <v>6010</v>
      </c>
      <c r="C159" s="22" t="s">
        <v>2</v>
      </c>
      <c r="D159" s="22">
        <v>10</v>
      </c>
      <c r="E159" s="22" t="str">
        <f t="shared" si="157"/>
        <v>X10</v>
      </c>
      <c r="F159" s="22" t="s">
        <v>29</v>
      </c>
      <c r="G159" s="22"/>
      <c r="H159" s="22" t="str">
        <f t="shared" si="149"/>
        <v>přejezd/</v>
      </c>
      <c r="I159" s="22"/>
      <c r="J159" s="22" t="s">
        <v>11</v>
      </c>
      <c r="K159" s="23">
        <v>0.30486111111111108</v>
      </c>
      <c r="L159" s="23">
        <v>0.30486111111111108</v>
      </c>
      <c r="M159" s="22" t="s">
        <v>17</v>
      </c>
      <c r="N159" s="23">
        <v>0.31111111111111112</v>
      </c>
      <c r="O159" s="22" t="s">
        <v>45</v>
      </c>
      <c r="P159" s="22" t="str">
        <f t="shared" si="150"/>
        <v>OK</v>
      </c>
      <c r="Q159" s="37">
        <f t="shared" si="151"/>
        <v>6.2500000000000333E-3</v>
      </c>
      <c r="R159" s="37">
        <f t="shared" si="152"/>
        <v>0</v>
      </c>
      <c r="S159" s="37">
        <f t="shared" si="153"/>
        <v>6.2500000000000333E-3</v>
      </c>
      <c r="T159" s="37">
        <f t="shared" si="156"/>
        <v>6.9444444444444198E-4</v>
      </c>
      <c r="U159" s="22">
        <v>0</v>
      </c>
      <c r="V159" s="22">
        <f>INDEX('Počty dní'!A:E,MATCH(E159,'Počty dní'!C:C,0),4)</f>
        <v>195</v>
      </c>
      <c r="W159" s="29">
        <f t="shared" si="154"/>
        <v>0</v>
      </c>
    </row>
    <row r="160" spans="1:24" x14ac:dyDescent="0.3">
      <c r="A160" s="28">
        <v>610</v>
      </c>
      <c r="B160" s="22">
        <v>6010</v>
      </c>
      <c r="C160" s="22" t="s">
        <v>2</v>
      </c>
      <c r="D160" s="22">
        <v>10</v>
      </c>
      <c r="E160" s="22" t="str">
        <f t="shared" si="157"/>
        <v>X10</v>
      </c>
      <c r="F160" s="22" t="s">
        <v>136</v>
      </c>
      <c r="G160" s="22">
        <v>8</v>
      </c>
      <c r="H160" s="22" t="str">
        <f t="shared" si="149"/>
        <v>XXX481/8</v>
      </c>
      <c r="I160" s="22" t="s">
        <v>10</v>
      </c>
      <c r="J160" s="22" t="s">
        <v>11</v>
      </c>
      <c r="K160" s="23">
        <v>0.31180555555555556</v>
      </c>
      <c r="L160" s="23">
        <v>0.3125</v>
      </c>
      <c r="M160" s="22" t="s">
        <v>45</v>
      </c>
      <c r="N160" s="23">
        <v>0.32083333333333336</v>
      </c>
      <c r="O160" s="22" t="s">
        <v>17</v>
      </c>
      <c r="P160" s="22" t="str">
        <f t="shared" ref="P160:P163" si="158">IF(M161=O160,"OK","POZOR")</f>
        <v>OK</v>
      </c>
      <c r="Q160" s="37">
        <f t="shared" ref="Q160:Q163" si="159">IF(ISNUMBER(G160),N160-L160,IF(F160="přejezd",N160-L160,0))</f>
        <v>8.3333333333333592E-3</v>
      </c>
      <c r="R160" s="37">
        <f t="shared" ref="R160:R163" si="160">IF(ISNUMBER(G160),L160-K160,0)</f>
        <v>6.9444444444444198E-4</v>
      </c>
      <c r="S160" s="37">
        <f t="shared" ref="S160:S163" si="161">Q160+R160</f>
        <v>9.0277777777778012E-3</v>
      </c>
      <c r="T160" s="37">
        <f t="shared" ref="T160:T163" si="162">K160-N159</f>
        <v>6.9444444444444198E-4</v>
      </c>
      <c r="U160" s="22">
        <v>5.2</v>
      </c>
      <c r="V160" s="22">
        <f>INDEX('Počty dní'!A:E,MATCH(E160,'Počty dní'!C:C,0),4)</f>
        <v>195</v>
      </c>
      <c r="W160" s="29">
        <f t="shared" si="154"/>
        <v>1014</v>
      </c>
    </row>
    <row r="161" spans="1:24" x14ac:dyDescent="0.3">
      <c r="A161" s="28">
        <v>610</v>
      </c>
      <c r="B161" s="22">
        <v>6010</v>
      </c>
      <c r="C161" s="22" t="s">
        <v>2</v>
      </c>
      <c r="D161" s="22"/>
      <c r="E161" s="22" t="str">
        <f t="shared" si="157"/>
        <v>X</v>
      </c>
      <c r="F161" s="22" t="s">
        <v>29</v>
      </c>
      <c r="G161" s="22"/>
      <c r="H161" s="22" t="str">
        <f t="shared" si="149"/>
        <v>přejezd/</v>
      </c>
      <c r="I161" s="22"/>
      <c r="J161" s="22" t="s">
        <v>11</v>
      </c>
      <c r="K161" s="23">
        <v>0.58680555555555558</v>
      </c>
      <c r="L161" s="23">
        <v>0.58680555555555558</v>
      </c>
      <c r="M161" s="22" t="s">
        <v>17</v>
      </c>
      <c r="N161" s="23">
        <v>0.59166666666666667</v>
      </c>
      <c r="O161" s="22" t="s">
        <v>33</v>
      </c>
      <c r="P161" s="22" t="str">
        <f t="shared" si="158"/>
        <v>OK</v>
      </c>
      <c r="Q161" s="37">
        <f t="shared" si="159"/>
        <v>4.8611111111110938E-3</v>
      </c>
      <c r="R161" s="37">
        <f t="shared" si="160"/>
        <v>0</v>
      </c>
      <c r="S161" s="37">
        <f t="shared" si="161"/>
        <v>4.8611111111110938E-3</v>
      </c>
      <c r="T161" s="37">
        <f t="shared" si="162"/>
        <v>0.26597222222222222</v>
      </c>
      <c r="U161" s="22">
        <v>0</v>
      </c>
      <c r="V161" s="22">
        <f>INDEX('Počty dní'!A:E,MATCH(E161,'Počty dní'!C:C,0),4)</f>
        <v>205</v>
      </c>
      <c r="W161" s="29">
        <f t="shared" si="154"/>
        <v>0</v>
      </c>
    </row>
    <row r="162" spans="1:24" x14ac:dyDescent="0.3">
      <c r="A162" s="28">
        <v>610</v>
      </c>
      <c r="B162" s="22">
        <v>6010</v>
      </c>
      <c r="C162" s="22" t="s">
        <v>2</v>
      </c>
      <c r="D162" s="22"/>
      <c r="E162" s="22" t="str">
        <f t="shared" si="157"/>
        <v>X</v>
      </c>
      <c r="F162" s="22" t="s">
        <v>132</v>
      </c>
      <c r="G162" s="22">
        <v>15</v>
      </c>
      <c r="H162" s="22" t="str">
        <f t="shared" si="149"/>
        <v>XXX105/15</v>
      </c>
      <c r="I162" s="22" t="s">
        <v>11</v>
      </c>
      <c r="J162" s="22" t="s">
        <v>11</v>
      </c>
      <c r="K162" s="23">
        <v>0.59375</v>
      </c>
      <c r="L162" s="23">
        <v>0.59583333333333333</v>
      </c>
      <c r="M162" s="22" t="s">
        <v>33</v>
      </c>
      <c r="N162" s="23">
        <v>0.65277777777777779</v>
      </c>
      <c r="O162" s="22" t="s">
        <v>24</v>
      </c>
      <c r="P162" s="22" t="str">
        <f t="shared" si="158"/>
        <v>OK</v>
      </c>
      <c r="Q162" s="37">
        <f t="shared" si="159"/>
        <v>5.6944444444444464E-2</v>
      </c>
      <c r="R162" s="37">
        <f t="shared" si="160"/>
        <v>2.0833333333333259E-3</v>
      </c>
      <c r="S162" s="37">
        <f t="shared" si="161"/>
        <v>5.902777777777779E-2</v>
      </c>
      <c r="T162" s="37">
        <f t="shared" si="162"/>
        <v>2.0833333333333259E-3</v>
      </c>
      <c r="U162" s="22">
        <v>44.3</v>
      </c>
      <c r="V162" s="22">
        <f>INDEX('Počty dní'!A:E,MATCH(E162,'Počty dní'!C:C,0),4)</f>
        <v>205</v>
      </c>
      <c r="W162" s="29">
        <f t="shared" si="154"/>
        <v>9081.5</v>
      </c>
    </row>
    <row r="163" spans="1:24" x14ac:dyDescent="0.3">
      <c r="A163" s="28">
        <v>610</v>
      </c>
      <c r="B163" s="22">
        <v>6010</v>
      </c>
      <c r="C163" s="22" t="s">
        <v>2</v>
      </c>
      <c r="D163" s="22"/>
      <c r="E163" s="22" t="str">
        <f t="shared" si="157"/>
        <v>X</v>
      </c>
      <c r="F163" s="22" t="s">
        <v>132</v>
      </c>
      <c r="G163" s="22">
        <v>20</v>
      </c>
      <c r="H163" s="22" t="str">
        <f t="shared" si="149"/>
        <v>XXX105/20</v>
      </c>
      <c r="I163" s="22" t="s">
        <v>10</v>
      </c>
      <c r="J163" s="22" t="s">
        <v>11</v>
      </c>
      <c r="K163" s="23">
        <v>0.67847222222222225</v>
      </c>
      <c r="L163" s="23">
        <v>0.68055555555555547</v>
      </c>
      <c r="M163" s="22" t="s">
        <v>24</v>
      </c>
      <c r="N163" s="23">
        <v>0.72569444444444453</v>
      </c>
      <c r="O163" s="22" t="s">
        <v>17</v>
      </c>
      <c r="P163" s="22" t="str">
        <f t="shared" si="158"/>
        <v>OK</v>
      </c>
      <c r="Q163" s="37">
        <f t="shared" si="159"/>
        <v>4.5138888888889062E-2</v>
      </c>
      <c r="R163" s="37">
        <f t="shared" si="160"/>
        <v>2.0833333333332149E-3</v>
      </c>
      <c r="S163" s="37">
        <f t="shared" si="161"/>
        <v>4.7222222222222276E-2</v>
      </c>
      <c r="T163" s="37">
        <f t="shared" si="162"/>
        <v>2.5694444444444464E-2</v>
      </c>
      <c r="U163" s="22">
        <v>39.700000000000003</v>
      </c>
      <c r="V163" s="22">
        <f>INDEX('Počty dní'!A:E,MATCH(E163,'Počty dní'!C:C,0),4)</f>
        <v>205</v>
      </c>
      <c r="W163" s="29">
        <f t="shared" si="154"/>
        <v>8138.5000000000009</v>
      </c>
    </row>
    <row r="164" spans="1:24" ht="15" thickBot="1" x14ac:dyDescent="0.35">
      <c r="A164" s="30">
        <v>610</v>
      </c>
      <c r="B164" s="31">
        <v>6010</v>
      </c>
      <c r="C164" s="31" t="s">
        <v>2</v>
      </c>
      <c r="D164" s="31"/>
      <c r="E164" s="31" t="str">
        <f t="shared" si="157"/>
        <v>X</v>
      </c>
      <c r="F164" s="31" t="s">
        <v>133</v>
      </c>
      <c r="G164" s="31">
        <v>7</v>
      </c>
      <c r="H164" s="31" t="str">
        <f t="shared" si="149"/>
        <v>XXX453/7</v>
      </c>
      <c r="I164" s="31" t="s">
        <v>10</v>
      </c>
      <c r="J164" s="31" t="s">
        <v>11</v>
      </c>
      <c r="K164" s="32">
        <v>0.73055555555555562</v>
      </c>
      <c r="L164" s="32">
        <v>0.73263888888888884</v>
      </c>
      <c r="M164" s="31" t="s">
        <v>17</v>
      </c>
      <c r="N164" s="32">
        <v>0.76527777777777783</v>
      </c>
      <c r="O164" s="31" t="s">
        <v>30</v>
      </c>
      <c r="P164" s="31"/>
      <c r="Q164" s="38">
        <f t="shared" si="151"/>
        <v>3.2638888888888995E-2</v>
      </c>
      <c r="R164" s="38">
        <f t="shared" si="152"/>
        <v>2.0833333333332149E-3</v>
      </c>
      <c r="S164" s="38">
        <f t="shared" si="153"/>
        <v>3.472222222222221E-2</v>
      </c>
      <c r="T164" s="38">
        <f t="shared" si="156"/>
        <v>4.8611111111110938E-3</v>
      </c>
      <c r="U164" s="31">
        <v>29.4</v>
      </c>
      <c r="V164" s="31">
        <f>INDEX('Počty dní'!A:E,MATCH(E164,'Počty dní'!C:C,0),4)</f>
        <v>205</v>
      </c>
      <c r="W164" s="33">
        <f t="shared" si="154"/>
        <v>6027</v>
      </c>
    </row>
    <row r="165" spans="1:24" ht="15" thickBot="1" x14ac:dyDescent="0.35">
      <c r="A165" s="8" t="str">
        <f ca="1">CONCATENATE(INDIRECT("R[-3]C[0]",FALSE),"celkem")</f>
        <v>610celkem</v>
      </c>
      <c r="B165" s="9"/>
      <c r="C165" s="9" t="str">
        <f ca="1">INDIRECT("R[-1]C[12]",FALSE)</f>
        <v>Tasov</v>
      </c>
      <c r="D165" s="10"/>
      <c r="E165" s="9"/>
      <c r="F165" s="10"/>
      <c r="G165" s="11"/>
      <c r="H165" s="12"/>
      <c r="I165" s="13"/>
      <c r="J165" s="14" t="str">
        <f ca="1">INDIRECT("R[-2]C[0]",FALSE)</f>
        <v>V</v>
      </c>
      <c r="K165" s="15"/>
      <c r="L165" s="16"/>
      <c r="M165" s="17"/>
      <c r="N165" s="16"/>
      <c r="O165" s="18"/>
      <c r="P165" s="9"/>
      <c r="Q165" s="39">
        <f>SUM(Q155:Q164)</f>
        <v>0.26319444444444479</v>
      </c>
      <c r="R165" s="39">
        <f>SUM(R155:R164)</f>
        <v>1.1805555555555292E-2</v>
      </c>
      <c r="S165" s="39">
        <f>SUM(S155:S164)</f>
        <v>0.27500000000000008</v>
      </c>
      <c r="T165" s="39">
        <f>SUM(T155:T164)</f>
        <v>0.30277777777777776</v>
      </c>
      <c r="U165" s="19">
        <f>SUM(U155:U164)</f>
        <v>207.4</v>
      </c>
      <c r="V165" s="20"/>
      <c r="W165" s="21">
        <f>SUM(W155:W164)</f>
        <v>42465</v>
      </c>
      <c r="X165" s="7"/>
    </row>
    <row r="167" spans="1:24" ht="15" thickBot="1" x14ac:dyDescent="0.35">
      <c r="L167" s="1"/>
      <c r="N167" s="1"/>
    </row>
    <row r="168" spans="1:24" x14ac:dyDescent="0.3">
      <c r="A168" s="24">
        <v>611</v>
      </c>
      <c r="B168" s="25">
        <v>6011</v>
      </c>
      <c r="C168" s="25" t="s">
        <v>2</v>
      </c>
      <c r="D168" s="25"/>
      <c r="E168" s="25" t="str">
        <f t="shared" ref="E168:E183" si="163">CONCATENATE(C168,D168)</f>
        <v>X</v>
      </c>
      <c r="F168" s="25" t="s">
        <v>140</v>
      </c>
      <c r="G168" s="25">
        <v>1</v>
      </c>
      <c r="H168" s="25" t="str">
        <f t="shared" ref="H168:H183" si="164">CONCATENATE(F168,"/",G168)</f>
        <v>XXX451/1</v>
      </c>
      <c r="I168" s="25" t="s">
        <v>10</v>
      </c>
      <c r="J168" s="25" t="s">
        <v>10</v>
      </c>
      <c r="K168" s="26">
        <v>0.19652777777777777</v>
      </c>
      <c r="L168" s="26">
        <v>0.19791666666666666</v>
      </c>
      <c r="M168" s="25" t="s">
        <v>26</v>
      </c>
      <c r="N168" s="26">
        <v>0.22013888888888888</v>
      </c>
      <c r="O168" s="25" t="s">
        <v>0</v>
      </c>
      <c r="P168" s="25" t="str">
        <f t="shared" ref="P168:P182" si="165">IF(M169=O168,"OK","POZOR")</f>
        <v>OK</v>
      </c>
      <c r="Q168" s="36">
        <f t="shared" ref="Q168:Q183" si="166">IF(ISNUMBER(G168),N168-L168,IF(F168="přejezd",N168-L168,0))</f>
        <v>2.2222222222222227E-2</v>
      </c>
      <c r="R168" s="36">
        <f t="shared" ref="R168:R183" si="167">IF(ISNUMBER(G168),L168-K168,0)</f>
        <v>1.388888888888884E-3</v>
      </c>
      <c r="S168" s="36">
        <f t="shared" ref="S168:S183" si="168">Q168+R168</f>
        <v>2.361111111111111E-2</v>
      </c>
      <c r="T168" s="36"/>
      <c r="U168" s="25">
        <v>19</v>
      </c>
      <c r="V168" s="25">
        <f>INDEX('Počty dní'!A:E,MATCH(E168,'Počty dní'!C:C,0),4)</f>
        <v>205</v>
      </c>
      <c r="W168" s="27">
        <f t="shared" ref="W168:W183" si="169">V168*U168</f>
        <v>3895</v>
      </c>
    </row>
    <row r="169" spans="1:24" x14ac:dyDescent="0.3">
      <c r="A169" s="28">
        <v>611</v>
      </c>
      <c r="B169" s="22">
        <v>6011</v>
      </c>
      <c r="C169" s="22" t="s">
        <v>2</v>
      </c>
      <c r="D169" s="22"/>
      <c r="E169" s="22" t="str">
        <f t="shared" si="163"/>
        <v>X</v>
      </c>
      <c r="F169" s="22" t="s">
        <v>139</v>
      </c>
      <c r="G169" s="22">
        <v>4</v>
      </c>
      <c r="H169" s="22" t="str">
        <f t="shared" si="164"/>
        <v>XXX450/4</v>
      </c>
      <c r="I169" s="22" t="s">
        <v>10</v>
      </c>
      <c r="J169" s="22" t="s">
        <v>10</v>
      </c>
      <c r="K169" s="23">
        <v>0.23611111111111113</v>
      </c>
      <c r="L169" s="23">
        <v>0.23680555555555557</v>
      </c>
      <c r="M169" s="40" t="s">
        <v>0</v>
      </c>
      <c r="N169" s="23">
        <v>0.24652777777777779</v>
      </c>
      <c r="O169" s="22" t="s">
        <v>25</v>
      </c>
      <c r="P169" s="22" t="str">
        <f t="shared" si="165"/>
        <v>OK</v>
      </c>
      <c r="Q169" s="37">
        <f t="shared" si="166"/>
        <v>9.7222222222222154E-3</v>
      </c>
      <c r="R169" s="37">
        <f t="shared" si="167"/>
        <v>6.9444444444444198E-4</v>
      </c>
      <c r="S169" s="37">
        <f t="shared" si="168"/>
        <v>1.0416666666666657E-2</v>
      </c>
      <c r="T169" s="37">
        <f t="shared" ref="T169:T183" si="170">K169-N168</f>
        <v>1.5972222222222249E-2</v>
      </c>
      <c r="U169" s="22">
        <v>9.6</v>
      </c>
      <c r="V169" s="22">
        <f>INDEX('Počty dní'!A:E,MATCH(E169,'Počty dní'!C:C,0),4)</f>
        <v>205</v>
      </c>
      <c r="W169" s="29">
        <f t="shared" si="169"/>
        <v>1968</v>
      </c>
    </row>
    <row r="170" spans="1:24" x14ac:dyDescent="0.3">
      <c r="A170" s="28">
        <v>611</v>
      </c>
      <c r="B170" s="22">
        <v>6011</v>
      </c>
      <c r="C170" s="22" t="s">
        <v>2</v>
      </c>
      <c r="D170" s="22"/>
      <c r="E170" s="22" t="str">
        <f t="shared" si="163"/>
        <v>X</v>
      </c>
      <c r="F170" s="22" t="s">
        <v>139</v>
      </c>
      <c r="G170" s="22">
        <v>3</v>
      </c>
      <c r="H170" s="22" t="str">
        <f t="shared" si="164"/>
        <v>XXX450/3</v>
      </c>
      <c r="I170" s="22" t="s">
        <v>10</v>
      </c>
      <c r="J170" s="22" t="s">
        <v>10</v>
      </c>
      <c r="K170" s="23">
        <v>0.25</v>
      </c>
      <c r="L170" s="23">
        <v>0.25208333333333333</v>
      </c>
      <c r="M170" s="22" t="s">
        <v>25</v>
      </c>
      <c r="N170" s="23">
        <v>0.27986111111111112</v>
      </c>
      <c r="O170" s="22" t="s">
        <v>24</v>
      </c>
      <c r="P170" s="22" t="str">
        <f t="shared" si="165"/>
        <v>OK</v>
      </c>
      <c r="Q170" s="37">
        <f t="shared" si="166"/>
        <v>2.777777777777779E-2</v>
      </c>
      <c r="R170" s="37">
        <f t="shared" si="167"/>
        <v>2.0833333333333259E-3</v>
      </c>
      <c r="S170" s="37">
        <f t="shared" si="168"/>
        <v>2.9861111111111116E-2</v>
      </c>
      <c r="T170" s="37">
        <f t="shared" si="170"/>
        <v>3.4722222222222099E-3</v>
      </c>
      <c r="U170" s="22">
        <v>26.2</v>
      </c>
      <c r="V170" s="22">
        <f>INDEX('Počty dní'!A:E,MATCH(E170,'Počty dní'!C:C,0),4)</f>
        <v>205</v>
      </c>
      <c r="W170" s="29">
        <f t="shared" si="169"/>
        <v>5371</v>
      </c>
    </row>
    <row r="171" spans="1:24" x14ac:dyDescent="0.3">
      <c r="A171" s="28">
        <v>611</v>
      </c>
      <c r="B171" s="22">
        <v>6011</v>
      </c>
      <c r="C171" s="22" t="s">
        <v>2</v>
      </c>
      <c r="D171" s="22">
        <v>10</v>
      </c>
      <c r="E171" s="22" t="str">
        <f t="shared" si="163"/>
        <v>X10</v>
      </c>
      <c r="F171" s="22" t="s">
        <v>29</v>
      </c>
      <c r="G171" s="22"/>
      <c r="H171" s="22" t="str">
        <f t="shared" si="164"/>
        <v>přejezd/</v>
      </c>
      <c r="I171" s="22"/>
      <c r="J171" s="22" t="s">
        <v>10</v>
      </c>
      <c r="K171" s="23">
        <v>0.29166666666666669</v>
      </c>
      <c r="L171" s="23">
        <v>0.29166666666666669</v>
      </c>
      <c r="M171" s="22" t="s">
        <v>24</v>
      </c>
      <c r="N171" s="23">
        <v>0.3</v>
      </c>
      <c r="O171" s="22" t="s">
        <v>27</v>
      </c>
      <c r="P171" s="22" t="str">
        <f t="shared" si="165"/>
        <v>OK</v>
      </c>
      <c r="Q171" s="37">
        <f t="shared" si="166"/>
        <v>8.3333333333333037E-3</v>
      </c>
      <c r="R171" s="37">
        <f t="shared" si="167"/>
        <v>0</v>
      </c>
      <c r="S171" s="37">
        <f t="shared" si="168"/>
        <v>8.3333333333333037E-3</v>
      </c>
      <c r="T171" s="37">
        <f t="shared" si="170"/>
        <v>1.1805555555555569E-2</v>
      </c>
      <c r="U171" s="22">
        <v>0</v>
      </c>
      <c r="V171" s="22">
        <f>INDEX('Počty dní'!A:E,MATCH(E171,'Počty dní'!C:C,0),4)</f>
        <v>195</v>
      </c>
      <c r="W171" s="29">
        <f t="shared" si="169"/>
        <v>0</v>
      </c>
    </row>
    <row r="172" spans="1:24" x14ac:dyDescent="0.3">
      <c r="A172" s="28">
        <v>611</v>
      </c>
      <c r="B172" s="22">
        <v>6011</v>
      </c>
      <c r="C172" s="22" t="s">
        <v>2</v>
      </c>
      <c r="D172" s="22"/>
      <c r="E172" s="22" t="str">
        <f t="shared" si="163"/>
        <v>X</v>
      </c>
      <c r="F172" s="22" t="s">
        <v>140</v>
      </c>
      <c r="G172" s="22">
        <v>4</v>
      </c>
      <c r="H172" s="22" t="str">
        <f t="shared" si="164"/>
        <v>XXX451/4</v>
      </c>
      <c r="I172" s="22" t="s">
        <v>10</v>
      </c>
      <c r="J172" s="22" t="s">
        <v>10</v>
      </c>
      <c r="K172" s="23">
        <v>0.30416666666666664</v>
      </c>
      <c r="L172" s="23">
        <v>0.30624999999999997</v>
      </c>
      <c r="M172" s="22" t="s">
        <v>27</v>
      </c>
      <c r="N172" s="23">
        <v>0.31597222222222221</v>
      </c>
      <c r="O172" s="22" t="s">
        <v>28</v>
      </c>
      <c r="P172" s="22" t="str">
        <f t="shared" si="165"/>
        <v>OK</v>
      </c>
      <c r="Q172" s="37">
        <f t="shared" si="166"/>
        <v>9.7222222222222432E-3</v>
      </c>
      <c r="R172" s="37">
        <f t="shared" si="167"/>
        <v>2.0833333333333259E-3</v>
      </c>
      <c r="S172" s="37">
        <f t="shared" si="168"/>
        <v>1.1805555555555569E-2</v>
      </c>
      <c r="T172" s="37">
        <f t="shared" si="170"/>
        <v>4.1666666666666519E-3</v>
      </c>
      <c r="U172" s="22">
        <v>10.7</v>
      </c>
      <c r="V172" s="22">
        <f>INDEX('Počty dní'!A:E,MATCH(E172,'Počty dní'!C:C,0),4)</f>
        <v>205</v>
      </c>
      <c r="W172" s="29">
        <f t="shared" si="169"/>
        <v>2193.5</v>
      </c>
    </row>
    <row r="173" spans="1:24" x14ac:dyDescent="0.3">
      <c r="A173" s="28">
        <v>611</v>
      </c>
      <c r="B173" s="22">
        <v>6011</v>
      </c>
      <c r="C173" s="22" t="s">
        <v>2</v>
      </c>
      <c r="D173" s="22"/>
      <c r="E173" s="22" t="str">
        <f t="shared" si="163"/>
        <v>X</v>
      </c>
      <c r="F173" s="22" t="s">
        <v>29</v>
      </c>
      <c r="G173" s="22"/>
      <c r="H173" s="22" t="str">
        <f t="shared" si="164"/>
        <v>přejezd/</v>
      </c>
      <c r="I173" s="22"/>
      <c r="J173" s="22" t="s">
        <v>10</v>
      </c>
      <c r="K173" s="23">
        <v>0.31597222222222221</v>
      </c>
      <c r="L173" s="23">
        <v>0.31597222222222221</v>
      </c>
      <c r="M173" s="22" t="s">
        <v>28</v>
      </c>
      <c r="N173" s="23">
        <v>0.31736111111111115</v>
      </c>
      <c r="O173" s="22" t="s">
        <v>24</v>
      </c>
      <c r="P173" s="22" t="str">
        <f t="shared" si="165"/>
        <v>OK</v>
      </c>
      <c r="Q173" s="37">
        <f t="shared" si="166"/>
        <v>1.3888888888889395E-3</v>
      </c>
      <c r="R173" s="37">
        <f t="shared" si="167"/>
        <v>0</v>
      </c>
      <c r="S173" s="37">
        <f t="shared" si="168"/>
        <v>1.3888888888889395E-3</v>
      </c>
      <c r="T173" s="37">
        <f t="shared" si="170"/>
        <v>0</v>
      </c>
      <c r="U173" s="22">
        <v>0</v>
      </c>
      <c r="V173" s="22">
        <f>INDEX('Počty dní'!A:E,MATCH(E173,'Počty dní'!C:C,0),4)</f>
        <v>205</v>
      </c>
      <c r="W173" s="29">
        <f t="shared" si="169"/>
        <v>0</v>
      </c>
    </row>
    <row r="174" spans="1:24" x14ac:dyDescent="0.3">
      <c r="A174" s="28">
        <v>611</v>
      </c>
      <c r="B174" s="22">
        <v>6011</v>
      </c>
      <c r="C174" s="22" t="s">
        <v>2</v>
      </c>
      <c r="D174" s="22"/>
      <c r="E174" s="22" t="str">
        <f t="shared" si="163"/>
        <v>X</v>
      </c>
      <c r="F174" s="22" t="s">
        <v>140</v>
      </c>
      <c r="G174" s="22">
        <v>7</v>
      </c>
      <c r="H174" s="22" t="str">
        <f t="shared" si="164"/>
        <v>XXX451/7</v>
      </c>
      <c r="I174" s="22" t="s">
        <v>10</v>
      </c>
      <c r="J174" s="22" t="s">
        <v>10</v>
      </c>
      <c r="K174" s="23">
        <v>0.3666666666666667</v>
      </c>
      <c r="L174" s="23">
        <v>0.36805555555555558</v>
      </c>
      <c r="M174" s="22" t="s">
        <v>24</v>
      </c>
      <c r="N174" s="23">
        <v>0.38819444444444445</v>
      </c>
      <c r="O174" s="22" t="s">
        <v>0</v>
      </c>
      <c r="P174" s="22" t="str">
        <f t="shared" si="165"/>
        <v>OK</v>
      </c>
      <c r="Q174" s="37">
        <f t="shared" si="166"/>
        <v>2.0138888888888873E-2</v>
      </c>
      <c r="R174" s="37">
        <f t="shared" si="167"/>
        <v>1.388888888888884E-3</v>
      </c>
      <c r="S174" s="37">
        <f t="shared" si="168"/>
        <v>2.1527777777777757E-2</v>
      </c>
      <c r="T174" s="37">
        <f t="shared" si="170"/>
        <v>4.9305555555555547E-2</v>
      </c>
      <c r="U174" s="22">
        <v>18.2</v>
      </c>
      <c r="V174" s="22">
        <f>INDEX('Počty dní'!A:E,MATCH(E174,'Počty dní'!C:C,0),4)</f>
        <v>205</v>
      </c>
      <c r="W174" s="29">
        <f t="shared" si="169"/>
        <v>3731</v>
      </c>
    </row>
    <row r="175" spans="1:24" x14ac:dyDescent="0.3">
      <c r="A175" s="28">
        <v>611</v>
      </c>
      <c r="B175" s="22">
        <v>6011</v>
      </c>
      <c r="C175" s="22" t="s">
        <v>2</v>
      </c>
      <c r="D175" s="22"/>
      <c r="E175" s="22" t="str">
        <f t="shared" si="163"/>
        <v>X</v>
      </c>
      <c r="F175" s="22" t="s">
        <v>140</v>
      </c>
      <c r="G175" s="22">
        <v>6</v>
      </c>
      <c r="H175" s="22" t="str">
        <f t="shared" si="164"/>
        <v>XXX451/6</v>
      </c>
      <c r="I175" s="22" t="s">
        <v>10</v>
      </c>
      <c r="J175" s="22" t="s">
        <v>10</v>
      </c>
      <c r="K175" s="23">
        <v>0.44097222222222227</v>
      </c>
      <c r="L175" s="23">
        <v>0.44236111111111115</v>
      </c>
      <c r="M175" s="22" t="s">
        <v>0</v>
      </c>
      <c r="N175" s="23">
        <v>0.46458333333333335</v>
      </c>
      <c r="O175" s="22" t="s">
        <v>26</v>
      </c>
      <c r="P175" s="22" t="str">
        <f t="shared" si="165"/>
        <v>OK</v>
      </c>
      <c r="Q175" s="37">
        <f t="shared" si="166"/>
        <v>2.2222222222222199E-2</v>
      </c>
      <c r="R175" s="37">
        <f t="shared" si="167"/>
        <v>1.388888888888884E-3</v>
      </c>
      <c r="S175" s="37">
        <f t="shared" si="168"/>
        <v>2.3611111111111083E-2</v>
      </c>
      <c r="T175" s="37">
        <f t="shared" si="170"/>
        <v>5.2777777777777812E-2</v>
      </c>
      <c r="U175" s="22">
        <v>19</v>
      </c>
      <c r="V175" s="22">
        <f>INDEX('Počty dní'!A:E,MATCH(E175,'Počty dní'!C:C,0),4)</f>
        <v>205</v>
      </c>
      <c r="W175" s="29">
        <f t="shared" si="169"/>
        <v>3895</v>
      </c>
    </row>
    <row r="176" spans="1:24" x14ac:dyDescent="0.3">
      <c r="A176" s="28">
        <v>611</v>
      </c>
      <c r="B176" s="22">
        <v>6011</v>
      </c>
      <c r="C176" s="22" t="s">
        <v>2</v>
      </c>
      <c r="D176" s="22"/>
      <c r="E176" s="22" t="str">
        <f t="shared" si="163"/>
        <v>X</v>
      </c>
      <c r="F176" s="22" t="s">
        <v>140</v>
      </c>
      <c r="G176" s="22">
        <v>9</v>
      </c>
      <c r="H176" s="22" t="str">
        <f t="shared" si="164"/>
        <v>XXX451/9</v>
      </c>
      <c r="I176" s="22" t="s">
        <v>10</v>
      </c>
      <c r="J176" s="22" t="s">
        <v>10</v>
      </c>
      <c r="K176" s="23">
        <v>0.47916666666666669</v>
      </c>
      <c r="L176" s="23">
        <v>0.48125000000000001</v>
      </c>
      <c r="M176" s="22" t="s">
        <v>26</v>
      </c>
      <c r="N176" s="23">
        <v>0.50347222222222221</v>
      </c>
      <c r="O176" s="22" t="s">
        <v>0</v>
      </c>
      <c r="P176" s="22" t="str">
        <f t="shared" si="165"/>
        <v>OK</v>
      </c>
      <c r="Q176" s="37">
        <f t="shared" si="166"/>
        <v>2.2222222222222199E-2</v>
      </c>
      <c r="R176" s="37">
        <f t="shared" si="167"/>
        <v>2.0833333333333259E-3</v>
      </c>
      <c r="S176" s="37">
        <f t="shared" si="168"/>
        <v>2.4305555555555525E-2</v>
      </c>
      <c r="T176" s="37">
        <f t="shared" si="170"/>
        <v>1.4583333333333337E-2</v>
      </c>
      <c r="U176" s="22">
        <v>19</v>
      </c>
      <c r="V176" s="22">
        <f>INDEX('Počty dní'!A:E,MATCH(E176,'Počty dní'!C:C,0),4)</f>
        <v>205</v>
      </c>
      <c r="W176" s="29">
        <f t="shared" si="169"/>
        <v>3895</v>
      </c>
    </row>
    <row r="177" spans="1:24" x14ac:dyDescent="0.3">
      <c r="A177" s="28">
        <v>611</v>
      </c>
      <c r="B177" s="22">
        <v>6011</v>
      </c>
      <c r="C177" s="22" t="s">
        <v>2</v>
      </c>
      <c r="D177" s="22">
        <v>10</v>
      </c>
      <c r="E177" s="22" t="str">
        <f t="shared" ref="E177" si="171">CONCATENATE(C177,D177)</f>
        <v>X10</v>
      </c>
      <c r="F177" s="22" t="s">
        <v>139</v>
      </c>
      <c r="G177" s="22">
        <v>11</v>
      </c>
      <c r="H177" s="22" t="str">
        <f t="shared" si="164"/>
        <v>XXX450/11</v>
      </c>
      <c r="I177" s="22" t="s">
        <v>10</v>
      </c>
      <c r="J177" s="22" t="s">
        <v>10</v>
      </c>
      <c r="K177" s="23">
        <v>0.51041666666666663</v>
      </c>
      <c r="L177" s="23">
        <v>0.51250000000000007</v>
      </c>
      <c r="M177" s="22" t="s">
        <v>0</v>
      </c>
      <c r="N177" s="23">
        <v>0.52986111111111112</v>
      </c>
      <c r="O177" s="22" t="s">
        <v>24</v>
      </c>
      <c r="P177" s="22" t="str">
        <f t="shared" si="165"/>
        <v>OK</v>
      </c>
      <c r="Q177" s="37">
        <f t="shared" si="166"/>
        <v>1.7361111111111049E-2</v>
      </c>
      <c r="R177" s="37">
        <f t="shared" si="167"/>
        <v>2.083333333333437E-3</v>
      </c>
      <c r="S177" s="37">
        <f t="shared" si="168"/>
        <v>1.9444444444444486E-2</v>
      </c>
      <c r="T177" s="37">
        <f t="shared" si="170"/>
        <v>6.9444444444444198E-3</v>
      </c>
      <c r="U177" s="22">
        <v>16.600000000000001</v>
      </c>
      <c r="V177" s="22">
        <f>INDEX('Počty dní'!A:E,MATCH(E177,'Počty dní'!C:C,0),4)</f>
        <v>195</v>
      </c>
      <c r="W177" s="29">
        <f t="shared" si="169"/>
        <v>3237.0000000000005</v>
      </c>
    </row>
    <row r="178" spans="1:24" x14ac:dyDescent="0.3">
      <c r="A178" s="28">
        <v>611</v>
      </c>
      <c r="B178" s="22">
        <v>6011</v>
      </c>
      <c r="C178" s="22" t="s">
        <v>2</v>
      </c>
      <c r="D178" s="22">
        <v>10</v>
      </c>
      <c r="E178" s="22" t="str">
        <f t="shared" si="163"/>
        <v>X10</v>
      </c>
      <c r="F178" s="22" t="s">
        <v>132</v>
      </c>
      <c r="G178" s="22">
        <v>52</v>
      </c>
      <c r="H178" s="22" t="str">
        <f t="shared" si="164"/>
        <v>XXX105/52</v>
      </c>
      <c r="I178" s="22" t="s">
        <v>10</v>
      </c>
      <c r="J178" s="22" t="s">
        <v>10</v>
      </c>
      <c r="K178" s="23">
        <v>0.53472222222222221</v>
      </c>
      <c r="L178" s="23">
        <v>0.53611111111111109</v>
      </c>
      <c r="M178" s="22" t="s">
        <v>24</v>
      </c>
      <c r="N178" s="23">
        <v>0.5444444444444444</v>
      </c>
      <c r="O178" s="22" t="s">
        <v>31</v>
      </c>
      <c r="P178" s="22" t="str">
        <f t="shared" si="165"/>
        <v>OK</v>
      </c>
      <c r="Q178" s="37">
        <f t="shared" ref="Q178" si="172">IF(ISNUMBER(G178),N178-L178,IF(F178="přejezd",N178-L178,0))</f>
        <v>8.3333333333333037E-3</v>
      </c>
      <c r="R178" s="37">
        <f t="shared" ref="R178" si="173">IF(ISNUMBER(G178),L178-K178,0)</f>
        <v>1.388888888888884E-3</v>
      </c>
      <c r="S178" s="37">
        <f t="shared" ref="S178" si="174">Q178+R178</f>
        <v>9.7222222222221877E-3</v>
      </c>
      <c r="T178" s="37">
        <f t="shared" ref="T178" si="175">K178-N177</f>
        <v>4.8611111111110938E-3</v>
      </c>
      <c r="U178" s="22">
        <v>7.5</v>
      </c>
      <c r="V178" s="22">
        <f>INDEX('Počty dní'!A:E,MATCH(E178,'Počty dní'!C:C,0),4)</f>
        <v>195</v>
      </c>
      <c r="W178" s="29">
        <f t="shared" si="169"/>
        <v>1462.5</v>
      </c>
    </row>
    <row r="179" spans="1:24" x14ac:dyDescent="0.3">
      <c r="A179" s="28">
        <v>611</v>
      </c>
      <c r="B179" s="22">
        <v>6011</v>
      </c>
      <c r="C179" s="22" t="s">
        <v>2</v>
      </c>
      <c r="D179" s="22">
        <v>10</v>
      </c>
      <c r="E179" s="22" t="str">
        <f t="shared" si="163"/>
        <v>X10</v>
      </c>
      <c r="F179" s="22" t="s">
        <v>132</v>
      </c>
      <c r="G179" s="22">
        <v>53</v>
      </c>
      <c r="H179" s="22" t="str">
        <f t="shared" si="164"/>
        <v>XXX105/53</v>
      </c>
      <c r="I179" s="22" t="s">
        <v>10</v>
      </c>
      <c r="J179" s="22" t="s">
        <v>10</v>
      </c>
      <c r="K179" s="23">
        <v>0.54513888888888895</v>
      </c>
      <c r="L179" s="23">
        <v>0.54513888888888895</v>
      </c>
      <c r="M179" s="22" t="s">
        <v>31</v>
      </c>
      <c r="N179" s="23">
        <v>0.5541666666666667</v>
      </c>
      <c r="O179" s="22" t="s">
        <v>24</v>
      </c>
      <c r="P179" s="22" t="str">
        <f t="shared" si="165"/>
        <v>OK</v>
      </c>
      <c r="Q179" s="37">
        <f t="shared" si="166"/>
        <v>9.0277777777777457E-3</v>
      </c>
      <c r="R179" s="37">
        <f t="shared" si="167"/>
        <v>0</v>
      </c>
      <c r="S179" s="37">
        <f t="shared" si="168"/>
        <v>9.0277777777777457E-3</v>
      </c>
      <c r="T179" s="37">
        <f t="shared" si="170"/>
        <v>6.94444444444553E-4</v>
      </c>
      <c r="U179" s="22">
        <v>7.5</v>
      </c>
      <c r="V179" s="22">
        <f>INDEX('Počty dní'!A:E,MATCH(E179,'Počty dní'!C:C,0),4)</f>
        <v>195</v>
      </c>
      <c r="W179" s="29">
        <f t="shared" si="169"/>
        <v>1462.5</v>
      </c>
    </row>
    <row r="180" spans="1:24" x14ac:dyDescent="0.3">
      <c r="A180" s="28">
        <v>611</v>
      </c>
      <c r="B180" s="22">
        <v>6011</v>
      </c>
      <c r="C180" s="22" t="s">
        <v>2</v>
      </c>
      <c r="D180" s="22">
        <v>10</v>
      </c>
      <c r="E180" s="22" t="str">
        <f t="shared" si="163"/>
        <v>X10</v>
      </c>
      <c r="F180" s="22" t="s">
        <v>139</v>
      </c>
      <c r="G180" s="22">
        <v>16</v>
      </c>
      <c r="H180" s="22" t="str">
        <f t="shared" si="164"/>
        <v>XXX450/16</v>
      </c>
      <c r="I180" s="22" t="s">
        <v>10</v>
      </c>
      <c r="J180" s="22" t="s">
        <v>10</v>
      </c>
      <c r="K180" s="23">
        <v>0.55486111111111114</v>
      </c>
      <c r="L180" s="23">
        <v>0.55555555555555558</v>
      </c>
      <c r="M180" s="22" t="s">
        <v>24</v>
      </c>
      <c r="N180" s="23">
        <v>0.57291666666666663</v>
      </c>
      <c r="O180" s="22" t="s">
        <v>0</v>
      </c>
      <c r="P180" s="22" t="str">
        <f t="shared" si="165"/>
        <v>OK</v>
      </c>
      <c r="Q180" s="37">
        <f t="shared" si="166"/>
        <v>1.7361111111111049E-2</v>
      </c>
      <c r="R180" s="37">
        <f t="shared" si="167"/>
        <v>6.9444444444444198E-4</v>
      </c>
      <c r="S180" s="37">
        <f t="shared" si="168"/>
        <v>1.8055555555555491E-2</v>
      </c>
      <c r="T180" s="37">
        <f t="shared" si="170"/>
        <v>6.9444444444444198E-4</v>
      </c>
      <c r="U180" s="22">
        <v>16.600000000000001</v>
      </c>
      <c r="V180" s="22">
        <f>INDEX('Počty dní'!A:E,MATCH(E180,'Počty dní'!C:C,0),4)</f>
        <v>195</v>
      </c>
      <c r="W180" s="29">
        <f t="shared" si="169"/>
        <v>3237.0000000000005</v>
      </c>
    </row>
    <row r="181" spans="1:24" x14ac:dyDescent="0.3">
      <c r="A181" s="28">
        <v>611</v>
      </c>
      <c r="B181" s="22">
        <v>6011</v>
      </c>
      <c r="C181" s="22" t="s">
        <v>2</v>
      </c>
      <c r="D181" s="22"/>
      <c r="E181" s="22" t="str">
        <f t="shared" si="163"/>
        <v>X</v>
      </c>
      <c r="F181" s="22" t="s">
        <v>134</v>
      </c>
      <c r="G181" s="22">
        <v>52</v>
      </c>
      <c r="H181" s="22" t="str">
        <f t="shared" si="164"/>
        <v>XXX452/52</v>
      </c>
      <c r="I181" s="22" t="s">
        <v>10</v>
      </c>
      <c r="J181" s="22" t="s">
        <v>10</v>
      </c>
      <c r="K181" s="23">
        <v>0.57777777777777783</v>
      </c>
      <c r="L181" s="23">
        <v>0.57986111111111105</v>
      </c>
      <c r="M181" s="40" t="s">
        <v>0</v>
      </c>
      <c r="N181" s="23">
        <v>0.59722222222222221</v>
      </c>
      <c r="O181" s="22" t="s">
        <v>19</v>
      </c>
      <c r="P181" s="22" t="str">
        <f t="shared" si="165"/>
        <v>OK</v>
      </c>
      <c r="Q181" s="37">
        <f t="shared" si="166"/>
        <v>1.736111111111116E-2</v>
      </c>
      <c r="R181" s="37">
        <f t="shared" si="167"/>
        <v>2.0833333333332149E-3</v>
      </c>
      <c r="S181" s="37">
        <f t="shared" si="168"/>
        <v>1.9444444444444375E-2</v>
      </c>
      <c r="T181" s="37">
        <f t="shared" si="170"/>
        <v>4.8611111111112049E-3</v>
      </c>
      <c r="U181" s="22">
        <v>13.8</v>
      </c>
      <c r="V181" s="22">
        <f>INDEX('Počty dní'!A:E,MATCH(E181,'Počty dní'!C:C,0),4)</f>
        <v>205</v>
      </c>
      <c r="W181" s="29">
        <f t="shared" si="169"/>
        <v>2829</v>
      </c>
    </row>
    <row r="182" spans="1:24" x14ac:dyDescent="0.3">
      <c r="A182" s="28">
        <v>611</v>
      </c>
      <c r="B182" s="22">
        <v>6011</v>
      </c>
      <c r="C182" s="22" t="s">
        <v>2</v>
      </c>
      <c r="D182" s="22"/>
      <c r="E182" s="22" t="str">
        <f t="shared" si="163"/>
        <v>X</v>
      </c>
      <c r="F182" s="22" t="s">
        <v>134</v>
      </c>
      <c r="G182" s="22">
        <v>53</v>
      </c>
      <c r="H182" s="22" t="str">
        <f t="shared" si="164"/>
        <v>XXX452/53</v>
      </c>
      <c r="I182" s="22" t="s">
        <v>10</v>
      </c>
      <c r="J182" s="22" t="s">
        <v>10</v>
      </c>
      <c r="K182" s="23">
        <v>0.59791666666666665</v>
      </c>
      <c r="L182" s="23">
        <v>0.59791666666666665</v>
      </c>
      <c r="M182" s="22" t="s">
        <v>19</v>
      </c>
      <c r="N182" s="23">
        <v>0.60902777777777783</v>
      </c>
      <c r="O182" s="22" t="s">
        <v>0</v>
      </c>
      <c r="P182" s="22" t="str">
        <f t="shared" si="165"/>
        <v>OK</v>
      </c>
      <c r="Q182" s="37">
        <f t="shared" si="166"/>
        <v>1.1111111111111183E-2</v>
      </c>
      <c r="R182" s="37">
        <f t="shared" si="167"/>
        <v>0</v>
      </c>
      <c r="S182" s="37">
        <f t="shared" si="168"/>
        <v>1.1111111111111183E-2</v>
      </c>
      <c r="T182" s="37">
        <f t="shared" si="170"/>
        <v>6.9444444444444198E-4</v>
      </c>
      <c r="U182" s="22">
        <v>9.6999999999999993</v>
      </c>
      <c r="V182" s="22">
        <f>INDEX('Počty dní'!A:E,MATCH(E182,'Počty dní'!C:C,0),4)</f>
        <v>205</v>
      </c>
      <c r="W182" s="29">
        <f t="shared" si="169"/>
        <v>1988.4999999999998</v>
      </c>
    </row>
    <row r="183" spans="1:24" ht="15" thickBot="1" x14ac:dyDescent="0.35">
      <c r="A183" s="30">
        <v>611</v>
      </c>
      <c r="B183" s="31">
        <v>6011</v>
      </c>
      <c r="C183" s="31" t="s">
        <v>2</v>
      </c>
      <c r="D183" s="31"/>
      <c r="E183" s="31" t="str">
        <f t="shared" si="163"/>
        <v>X</v>
      </c>
      <c r="F183" s="31" t="s">
        <v>140</v>
      </c>
      <c r="G183" s="31">
        <v>12</v>
      </c>
      <c r="H183" s="31" t="str">
        <f t="shared" si="164"/>
        <v>XXX451/12</v>
      </c>
      <c r="I183" s="31" t="s">
        <v>10</v>
      </c>
      <c r="J183" s="31" t="s">
        <v>10</v>
      </c>
      <c r="K183" s="32">
        <v>0.64930555555555558</v>
      </c>
      <c r="L183" s="32">
        <v>0.65069444444444446</v>
      </c>
      <c r="M183" s="31" t="s">
        <v>0</v>
      </c>
      <c r="N183" s="32">
        <v>0.67291666666666661</v>
      </c>
      <c r="O183" s="31" t="s">
        <v>26</v>
      </c>
      <c r="P183" s="31"/>
      <c r="Q183" s="38">
        <f t="shared" si="166"/>
        <v>2.2222222222222143E-2</v>
      </c>
      <c r="R183" s="38">
        <f t="shared" si="167"/>
        <v>1.388888888888884E-3</v>
      </c>
      <c r="S183" s="38">
        <f t="shared" si="168"/>
        <v>2.3611111111111027E-2</v>
      </c>
      <c r="T183" s="38">
        <f t="shared" si="170"/>
        <v>4.0277777777777746E-2</v>
      </c>
      <c r="U183" s="31">
        <v>19</v>
      </c>
      <c r="V183" s="31">
        <f>INDEX('Počty dní'!A:E,MATCH(E183,'Počty dní'!C:C,0),4)</f>
        <v>205</v>
      </c>
      <c r="W183" s="33">
        <f t="shared" si="169"/>
        <v>3895</v>
      </c>
    </row>
    <row r="184" spans="1:24" ht="15" thickBot="1" x14ac:dyDescent="0.35">
      <c r="A184" s="8" t="str">
        <f ca="1">CONCATENATE(INDIRECT("R[-3]C[0]",FALSE),"celkem")</f>
        <v>611celkem</v>
      </c>
      <c r="B184" s="9"/>
      <c r="C184" s="9" t="str">
        <f ca="1">INDIRECT("R[-1]C[12]",FALSE)</f>
        <v>Čikov</v>
      </c>
      <c r="D184" s="10"/>
      <c r="E184" s="9"/>
      <c r="F184" s="10"/>
      <c r="G184" s="11"/>
      <c r="H184" s="12"/>
      <c r="I184" s="13"/>
      <c r="J184" s="14" t="str">
        <f ca="1">INDIRECT("R[-2]C[0]",FALSE)</f>
        <v>S</v>
      </c>
      <c r="K184" s="15"/>
      <c r="L184" s="16"/>
      <c r="M184" s="17"/>
      <c r="N184" s="16"/>
      <c r="O184" s="18"/>
      <c r="P184" s="9"/>
      <c r="Q184" s="39">
        <f>SUM(Q168:Q183)</f>
        <v>0.24652777777777762</v>
      </c>
      <c r="R184" s="39">
        <f t="shared" ref="R184:T184" si="176">SUM(R168:R183)</f>
        <v>1.8749999999999933E-2</v>
      </c>
      <c r="S184" s="39">
        <f t="shared" si="176"/>
        <v>0.26527777777777756</v>
      </c>
      <c r="T184" s="39">
        <f t="shared" si="176"/>
        <v>0.21111111111111128</v>
      </c>
      <c r="U184" s="19">
        <f>SUM(U168:U183)</f>
        <v>212.4</v>
      </c>
      <c r="V184" s="20"/>
      <c r="W184" s="21">
        <f>SUM(W168:W183)</f>
        <v>43060</v>
      </c>
      <c r="X184" s="7"/>
    </row>
    <row r="185" spans="1:24" x14ac:dyDescent="0.3">
      <c r="L185" s="1"/>
      <c r="N185" s="1"/>
    </row>
    <row r="186" spans="1:24" ht="15" thickBot="1" x14ac:dyDescent="0.35"/>
    <row r="187" spans="1:24" x14ac:dyDescent="0.3">
      <c r="A187" s="24">
        <v>612</v>
      </c>
      <c r="B187" s="25">
        <v>6012</v>
      </c>
      <c r="C187" s="25" t="s">
        <v>2</v>
      </c>
      <c r="D187" s="25">
        <v>10</v>
      </c>
      <c r="E187" s="25" t="str">
        <f t="shared" ref="E187:E200" si="177">CONCATENATE(C187,D187)</f>
        <v>X10</v>
      </c>
      <c r="F187" s="25" t="s">
        <v>29</v>
      </c>
      <c r="G187" s="25"/>
      <c r="H187" s="25" t="str">
        <f t="shared" ref="H187:H200" si="178">CONCATENATE(F187,"/",G187)</f>
        <v>přejezd/</v>
      </c>
      <c r="I187" s="25"/>
      <c r="J187" s="25" t="s">
        <v>11</v>
      </c>
      <c r="K187" s="26">
        <v>0.25694444444444448</v>
      </c>
      <c r="L187" s="26">
        <v>0.25694444444444448</v>
      </c>
      <c r="M187" s="25" t="s">
        <v>26</v>
      </c>
      <c r="N187" s="26">
        <v>0.26041666666666669</v>
      </c>
      <c r="O187" s="25" t="s">
        <v>30</v>
      </c>
      <c r="P187" s="25" t="str">
        <f t="shared" ref="P187:P199" si="179">IF(M188=O187,"OK","POZOR")</f>
        <v>OK</v>
      </c>
      <c r="Q187" s="36">
        <f t="shared" ref="Q187:Q200" si="180">IF(ISNUMBER(G187),N187-L187,IF(F187="přejezd",N187-L187,0))</f>
        <v>3.4722222222222099E-3</v>
      </c>
      <c r="R187" s="36">
        <f t="shared" ref="R187:R200" si="181">IF(ISNUMBER(G187),L187-K187,0)</f>
        <v>0</v>
      </c>
      <c r="S187" s="36">
        <f t="shared" ref="S187:S200" si="182">Q187+R187</f>
        <v>3.4722222222222099E-3</v>
      </c>
      <c r="T187" s="36"/>
      <c r="U187" s="25">
        <v>0</v>
      </c>
      <c r="V187" s="25">
        <f>INDEX('Počty dní'!A:E,MATCH(E187,'Počty dní'!C:C,0),4)</f>
        <v>195</v>
      </c>
      <c r="W187" s="27">
        <f t="shared" ref="W187:W200" si="183">V187*U187</f>
        <v>0</v>
      </c>
    </row>
    <row r="188" spans="1:24" x14ac:dyDescent="0.3">
      <c r="A188" s="28">
        <v>612</v>
      </c>
      <c r="B188" s="22">
        <v>6012</v>
      </c>
      <c r="C188" s="22" t="s">
        <v>2</v>
      </c>
      <c r="D188" s="22">
        <v>10</v>
      </c>
      <c r="E188" s="22" t="str">
        <f t="shared" si="177"/>
        <v>X10</v>
      </c>
      <c r="F188" s="22" t="s">
        <v>132</v>
      </c>
      <c r="G188" s="22">
        <v>51</v>
      </c>
      <c r="H188" s="22" t="str">
        <f t="shared" si="178"/>
        <v>XXX105/51</v>
      </c>
      <c r="I188" s="22" t="s">
        <v>10</v>
      </c>
      <c r="J188" s="22" t="s">
        <v>11</v>
      </c>
      <c r="K188" s="23">
        <v>0.26041666666666669</v>
      </c>
      <c r="L188" s="23">
        <v>0.26180555555555557</v>
      </c>
      <c r="M188" s="22" t="s">
        <v>30</v>
      </c>
      <c r="N188" s="23">
        <v>0.27777777777777779</v>
      </c>
      <c r="O188" s="22" t="s">
        <v>24</v>
      </c>
      <c r="P188" s="22" t="str">
        <f t="shared" si="179"/>
        <v>OK</v>
      </c>
      <c r="Q188" s="37">
        <f t="shared" si="180"/>
        <v>1.5972222222222221E-2</v>
      </c>
      <c r="R188" s="37">
        <f t="shared" si="181"/>
        <v>1.388888888888884E-3</v>
      </c>
      <c r="S188" s="37">
        <f t="shared" si="182"/>
        <v>1.7361111111111105E-2</v>
      </c>
      <c r="T188" s="37">
        <f t="shared" ref="T188:T191" si="184">K188-N187</f>
        <v>0</v>
      </c>
      <c r="U188" s="22">
        <v>14.3</v>
      </c>
      <c r="V188" s="22">
        <f>INDEX('Počty dní'!A:E,MATCH(E188,'Počty dní'!C:C,0),4)</f>
        <v>195</v>
      </c>
      <c r="W188" s="29">
        <f t="shared" si="183"/>
        <v>2788.5</v>
      </c>
    </row>
    <row r="189" spans="1:24" x14ac:dyDescent="0.3">
      <c r="A189" s="28">
        <v>612</v>
      </c>
      <c r="B189" s="22">
        <v>6012</v>
      </c>
      <c r="C189" s="22" t="s">
        <v>2</v>
      </c>
      <c r="D189" s="22"/>
      <c r="E189" s="22" t="str">
        <f t="shared" si="177"/>
        <v>X</v>
      </c>
      <c r="F189" s="22" t="s">
        <v>140</v>
      </c>
      <c r="G189" s="22">
        <v>5</v>
      </c>
      <c r="H189" s="22" t="str">
        <f t="shared" si="178"/>
        <v>XXX451/5</v>
      </c>
      <c r="I189" s="22" t="s">
        <v>11</v>
      </c>
      <c r="J189" s="22" t="s">
        <v>11</v>
      </c>
      <c r="K189" s="23">
        <v>0.28333333333333333</v>
      </c>
      <c r="L189" s="23">
        <v>0.28472222222222221</v>
      </c>
      <c r="M189" s="22" t="s">
        <v>24</v>
      </c>
      <c r="N189" s="23">
        <v>0.32013888888888892</v>
      </c>
      <c r="O189" s="22" t="s">
        <v>7</v>
      </c>
      <c r="P189" s="22" t="str">
        <f t="shared" si="179"/>
        <v>OK</v>
      </c>
      <c r="Q189" s="37">
        <f t="shared" si="180"/>
        <v>3.5416666666666707E-2</v>
      </c>
      <c r="R189" s="37">
        <f t="shared" si="181"/>
        <v>1.388888888888884E-3</v>
      </c>
      <c r="S189" s="37">
        <f t="shared" si="182"/>
        <v>3.6805555555555591E-2</v>
      </c>
      <c r="T189" s="37">
        <f t="shared" si="184"/>
        <v>5.5555555555555358E-3</v>
      </c>
      <c r="U189" s="22">
        <v>32.5</v>
      </c>
      <c r="V189" s="22">
        <f>INDEX('Počty dní'!A:E,MATCH(E189,'Počty dní'!C:C,0),4)</f>
        <v>205</v>
      </c>
      <c r="W189" s="29">
        <f t="shared" si="183"/>
        <v>6662.5</v>
      </c>
    </row>
    <row r="190" spans="1:24" x14ac:dyDescent="0.3">
      <c r="A190" s="28">
        <v>612</v>
      </c>
      <c r="B190" s="22">
        <v>6012</v>
      </c>
      <c r="C190" s="22" t="s">
        <v>2</v>
      </c>
      <c r="D190" s="22"/>
      <c r="E190" s="22" t="str">
        <f t="shared" ref="E190" si="185">CONCATENATE(C190,D190)</f>
        <v>X</v>
      </c>
      <c r="F190" s="22" t="s">
        <v>29</v>
      </c>
      <c r="G190" s="22"/>
      <c r="H190" s="22" t="str">
        <f t="shared" si="178"/>
        <v>přejezd/</v>
      </c>
      <c r="I190" s="22"/>
      <c r="J190" s="22" t="s">
        <v>11</v>
      </c>
      <c r="K190" s="23">
        <v>0.32013888888888892</v>
      </c>
      <c r="L190" s="23">
        <v>0.32013888888888892</v>
      </c>
      <c r="M190" s="22" t="s">
        <v>7</v>
      </c>
      <c r="N190" s="23">
        <v>0.32222222222222224</v>
      </c>
      <c r="O190" s="40" t="s">
        <v>0</v>
      </c>
      <c r="P190" s="22" t="str">
        <f t="shared" si="179"/>
        <v>OK</v>
      </c>
      <c r="Q190" s="37">
        <f t="shared" si="180"/>
        <v>2.0833333333333259E-3</v>
      </c>
      <c r="R190" s="37">
        <f t="shared" si="181"/>
        <v>0</v>
      </c>
      <c r="S190" s="37">
        <f t="shared" si="182"/>
        <v>2.0833333333333259E-3</v>
      </c>
      <c r="T190" s="37">
        <f t="shared" si="184"/>
        <v>0</v>
      </c>
      <c r="U190" s="22">
        <v>0</v>
      </c>
      <c r="V190" s="22">
        <f>INDEX('Počty dní'!A:E,MATCH(E190,'Počty dní'!C:C,0),4)</f>
        <v>205</v>
      </c>
      <c r="W190" s="29">
        <f t="shared" si="183"/>
        <v>0</v>
      </c>
    </row>
    <row r="191" spans="1:24" x14ac:dyDescent="0.3">
      <c r="A191" s="28">
        <v>612</v>
      </c>
      <c r="B191" s="22">
        <v>6012</v>
      </c>
      <c r="C191" s="22" t="s">
        <v>2</v>
      </c>
      <c r="D191" s="22"/>
      <c r="E191" s="22" t="str">
        <f>CONCATENATE(C191,D191)</f>
        <v>X</v>
      </c>
      <c r="F191" s="22" t="s">
        <v>134</v>
      </c>
      <c r="G191" s="22">
        <v>8</v>
      </c>
      <c r="H191" s="22" t="str">
        <f>CONCATENATE(F191,"/",G191)</f>
        <v>XXX452/8</v>
      </c>
      <c r="I191" s="22" t="s">
        <v>10</v>
      </c>
      <c r="J191" s="22" t="s">
        <v>11</v>
      </c>
      <c r="K191" s="23">
        <v>0.35902777777777778</v>
      </c>
      <c r="L191" s="23">
        <v>0.3611111111111111</v>
      </c>
      <c r="M191" s="40" t="s">
        <v>0</v>
      </c>
      <c r="N191" s="23">
        <v>0.39583333333333331</v>
      </c>
      <c r="O191" s="22" t="s">
        <v>17</v>
      </c>
      <c r="P191" s="22" t="str">
        <f t="shared" si="179"/>
        <v>OK</v>
      </c>
      <c r="Q191" s="37">
        <f t="shared" si="180"/>
        <v>3.472222222222221E-2</v>
      </c>
      <c r="R191" s="37">
        <f t="shared" si="181"/>
        <v>2.0833333333333259E-3</v>
      </c>
      <c r="S191" s="37">
        <f t="shared" si="182"/>
        <v>3.6805555555555536E-2</v>
      </c>
      <c r="T191" s="37">
        <f t="shared" si="184"/>
        <v>3.6805555555555536E-2</v>
      </c>
      <c r="U191" s="22">
        <v>31.8</v>
      </c>
      <c r="V191" s="22">
        <f>INDEX('Počty dní'!A:E,MATCH(E191,'Počty dní'!C:C,0),4)</f>
        <v>205</v>
      </c>
      <c r="W191" s="29">
        <f>V191*U191</f>
        <v>6519</v>
      </c>
    </row>
    <row r="192" spans="1:24" x14ac:dyDescent="0.3">
      <c r="A192" s="28">
        <v>612</v>
      </c>
      <c r="B192" s="22">
        <v>6012</v>
      </c>
      <c r="C192" s="22" t="s">
        <v>2</v>
      </c>
      <c r="D192" s="22"/>
      <c r="E192" s="22" t="str">
        <f>CONCATENATE(C192,D192)</f>
        <v>X</v>
      </c>
      <c r="F192" s="22" t="s">
        <v>134</v>
      </c>
      <c r="G192" s="22">
        <v>13</v>
      </c>
      <c r="H192" s="22" t="str">
        <f>CONCATENATE(F192,"/",G192)</f>
        <v>XXX452/13</v>
      </c>
      <c r="I192" s="22" t="s">
        <v>10</v>
      </c>
      <c r="J192" s="22" t="s">
        <v>11</v>
      </c>
      <c r="K192" s="23">
        <v>0.43888888888888888</v>
      </c>
      <c r="L192" s="23">
        <v>0.44097222222222227</v>
      </c>
      <c r="M192" s="22" t="s">
        <v>17</v>
      </c>
      <c r="N192" s="23">
        <v>0.47361111111111115</v>
      </c>
      <c r="O192" s="40" t="s">
        <v>0</v>
      </c>
      <c r="P192" s="22" t="str">
        <f t="shared" ref="P192:P195" si="186">IF(M193=O192,"OK","POZOR")</f>
        <v>OK</v>
      </c>
      <c r="Q192" s="37">
        <f t="shared" ref="Q192:Q195" si="187">IF(ISNUMBER(G192),N192-L192,IF(F192="přejezd",N192-L192,0))</f>
        <v>3.2638888888888884E-2</v>
      </c>
      <c r="R192" s="37">
        <f t="shared" ref="R192:R195" si="188">IF(ISNUMBER(G192),L192-K192,0)</f>
        <v>2.0833333333333814E-3</v>
      </c>
      <c r="S192" s="37">
        <f t="shared" ref="S192:S195" si="189">Q192+R192</f>
        <v>3.4722222222222265E-2</v>
      </c>
      <c r="T192" s="37">
        <f t="shared" ref="T192:T195" si="190">K192-N191</f>
        <v>4.3055555555555569E-2</v>
      </c>
      <c r="U192" s="22">
        <v>31.8</v>
      </c>
      <c r="V192" s="22">
        <f>INDEX('Počty dní'!A:E,MATCH(E192,'Počty dní'!C:C,0),4)</f>
        <v>205</v>
      </c>
      <c r="W192" s="29">
        <f>V192*U192</f>
        <v>6519</v>
      </c>
    </row>
    <row r="193" spans="1:24" x14ac:dyDescent="0.3">
      <c r="A193" s="28">
        <v>612</v>
      </c>
      <c r="B193" s="22">
        <v>6012</v>
      </c>
      <c r="C193" s="22" t="s">
        <v>2</v>
      </c>
      <c r="D193" s="22">
        <v>10</v>
      </c>
      <c r="E193" s="22" t="str">
        <f t="shared" si="177"/>
        <v>X10</v>
      </c>
      <c r="F193" s="22" t="s">
        <v>138</v>
      </c>
      <c r="G193" s="22">
        <v>7</v>
      </c>
      <c r="H193" s="22" t="str">
        <f t="shared" si="178"/>
        <v>XXX457/7</v>
      </c>
      <c r="I193" s="22" t="s">
        <v>10</v>
      </c>
      <c r="J193" s="22" t="s">
        <v>11</v>
      </c>
      <c r="K193" s="23">
        <v>0.52569444444444446</v>
      </c>
      <c r="L193" s="23">
        <v>0.52777777777777779</v>
      </c>
      <c r="M193" s="40" t="s">
        <v>0</v>
      </c>
      <c r="N193" s="23">
        <v>0.54027777777777775</v>
      </c>
      <c r="O193" s="22" t="s">
        <v>6</v>
      </c>
      <c r="P193" s="22" t="str">
        <f t="shared" si="186"/>
        <v>OK</v>
      </c>
      <c r="Q193" s="37">
        <f t="shared" si="187"/>
        <v>1.2499999999999956E-2</v>
      </c>
      <c r="R193" s="37">
        <f t="shared" si="188"/>
        <v>2.0833333333333259E-3</v>
      </c>
      <c r="S193" s="37">
        <f t="shared" si="189"/>
        <v>1.4583333333333282E-2</v>
      </c>
      <c r="T193" s="37">
        <f t="shared" si="190"/>
        <v>5.2083333333333315E-2</v>
      </c>
      <c r="U193" s="22">
        <v>11.8</v>
      </c>
      <c r="V193" s="22">
        <f>INDEX('Počty dní'!A:E,MATCH(E193,'Počty dní'!C:C,0),4)</f>
        <v>195</v>
      </c>
      <c r="W193" s="29">
        <f t="shared" si="183"/>
        <v>2301</v>
      </c>
    </row>
    <row r="194" spans="1:24" x14ac:dyDescent="0.3">
      <c r="A194" s="28">
        <v>612</v>
      </c>
      <c r="B194" s="22">
        <v>6012</v>
      </c>
      <c r="C194" s="22" t="s">
        <v>2</v>
      </c>
      <c r="D194" s="22">
        <v>10</v>
      </c>
      <c r="E194" s="22" t="str">
        <f t="shared" si="177"/>
        <v>X10</v>
      </c>
      <c r="F194" s="22" t="s">
        <v>138</v>
      </c>
      <c r="G194" s="22">
        <v>12</v>
      </c>
      <c r="H194" s="22" t="str">
        <f t="shared" si="178"/>
        <v>XXX457/12</v>
      </c>
      <c r="I194" s="22" t="s">
        <v>11</v>
      </c>
      <c r="J194" s="22" t="s">
        <v>11</v>
      </c>
      <c r="K194" s="23">
        <v>0.56111111111111112</v>
      </c>
      <c r="L194" s="23">
        <v>0.5625</v>
      </c>
      <c r="M194" s="22" t="s">
        <v>6</v>
      </c>
      <c r="N194" s="23">
        <v>0.60347222222222219</v>
      </c>
      <c r="O194" s="40" t="s">
        <v>0</v>
      </c>
      <c r="P194" s="22" t="str">
        <f t="shared" si="186"/>
        <v>OK</v>
      </c>
      <c r="Q194" s="37">
        <f t="shared" si="187"/>
        <v>4.0972222222222188E-2</v>
      </c>
      <c r="R194" s="37">
        <f t="shared" si="188"/>
        <v>1.388888888888884E-3</v>
      </c>
      <c r="S194" s="37">
        <f t="shared" si="189"/>
        <v>4.2361111111111072E-2</v>
      </c>
      <c r="T194" s="37">
        <f t="shared" si="190"/>
        <v>2.083333333333337E-2</v>
      </c>
      <c r="U194" s="22">
        <v>30.7</v>
      </c>
      <c r="V194" s="22">
        <f>INDEX('Počty dní'!A:E,MATCH(E194,'Počty dní'!C:C,0),4)</f>
        <v>195</v>
      </c>
      <c r="W194" s="29">
        <f t="shared" si="183"/>
        <v>5986.5</v>
      </c>
    </row>
    <row r="195" spans="1:24" x14ac:dyDescent="0.3">
      <c r="A195" s="28">
        <v>612</v>
      </c>
      <c r="B195" s="22">
        <v>6012</v>
      </c>
      <c r="C195" s="22" t="s">
        <v>2</v>
      </c>
      <c r="D195" s="22"/>
      <c r="E195" s="22" t="str">
        <f t="shared" si="177"/>
        <v>X</v>
      </c>
      <c r="F195" s="22" t="s">
        <v>140</v>
      </c>
      <c r="G195" s="22">
        <v>10</v>
      </c>
      <c r="H195" s="22" t="str">
        <f t="shared" si="178"/>
        <v>XXX451/10</v>
      </c>
      <c r="I195" s="22" t="s">
        <v>10</v>
      </c>
      <c r="J195" s="22" t="s">
        <v>11</v>
      </c>
      <c r="K195" s="23">
        <v>0.60763888888888895</v>
      </c>
      <c r="L195" s="23">
        <v>0.60902777777777783</v>
      </c>
      <c r="M195" s="22" t="s">
        <v>0</v>
      </c>
      <c r="N195" s="23">
        <v>0.62847222222222221</v>
      </c>
      <c r="O195" s="22" t="s">
        <v>24</v>
      </c>
      <c r="P195" s="22" t="str">
        <f t="shared" si="186"/>
        <v>OK</v>
      </c>
      <c r="Q195" s="37">
        <f t="shared" si="187"/>
        <v>1.9444444444444375E-2</v>
      </c>
      <c r="R195" s="37">
        <f t="shared" si="188"/>
        <v>1.388888888888884E-3</v>
      </c>
      <c r="S195" s="37">
        <f t="shared" si="189"/>
        <v>2.0833333333333259E-2</v>
      </c>
      <c r="T195" s="37">
        <f t="shared" si="190"/>
        <v>4.1666666666667629E-3</v>
      </c>
      <c r="U195" s="22">
        <v>18.2</v>
      </c>
      <c r="V195" s="22">
        <f>INDEX('Počty dní'!A:E,MATCH(E195,'Počty dní'!C:C,0),4)</f>
        <v>205</v>
      </c>
      <c r="W195" s="29">
        <f t="shared" si="183"/>
        <v>3731</v>
      </c>
    </row>
    <row r="196" spans="1:24" x14ac:dyDescent="0.3">
      <c r="A196" s="28">
        <v>612</v>
      </c>
      <c r="B196" s="22">
        <v>6012</v>
      </c>
      <c r="C196" s="22" t="s">
        <v>2</v>
      </c>
      <c r="D196" s="22"/>
      <c r="E196" s="22" t="str">
        <f t="shared" si="177"/>
        <v>X</v>
      </c>
      <c r="F196" s="22" t="s">
        <v>139</v>
      </c>
      <c r="G196" s="22">
        <v>20</v>
      </c>
      <c r="H196" s="22" t="str">
        <f t="shared" si="178"/>
        <v>XXX450/20</v>
      </c>
      <c r="I196" s="22" t="s">
        <v>10</v>
      </c>
      <c r="J196" s="22" t="s">
        <v>11</v>
      </c>
      <c r="K196" s="23">
        <v>0.63194444444444442</v>
      </c>
      <c r="L196" s="23">
        <v>0.63541666666666663</v>
      </c>
      <c r="M196" s="22" t="s">
        <v>24</v>
      </c>
      <c r="N196" s="23">
        <v>0.66319444444444442</v>
      </c>
      <c r="O196" s="22" t="s">
        <v>25</v>
      </c>
      <c r="P196" s="22" t="str">
        <f t="shared" si="179"/>
        <v>OK</v>
      </c>
      <c r="Q196" s="37">
        <f t="shared" si="180"/>
        <v>2.777777777777779E-2</v>
      </c>
      <c r="R196" s="37">
        <f t="shared" si="181"/>
        <v>3.4722222222222099E-3</v>
      </c>
      <c r="S196" s="37">
        <f t="shared" si="182"/>
        <v>3.125E-2</v>
      </c>
      <c r="T196" s="37">
        <f t="shared" ref="T196:T200" si="191">K196-N195</f>
        <v>3.4722222222222099E-3</v>
      </c>
      <c r="U196" s="22">
        <v>26.2</v>
      </c>
      <c r="V196" s="22">
        <f>INDEX('Počty dní'!A:E,MATCH(E196,'Počty dní'!C:C,0),4)</f>
        <v>205</v>
      </c>
      <c r="W196" s="29">
        <f t="shared" si="183"/>
        <v>5371</v>
      </c>
    </row>
    <row r="197" spans="1:24" x14ac:dyDescent="0.3">
      <c r="A197" s="28">
        <v>612</v>
      </c>
      <c r="B197" s="22">
        <v>6012</v>
      </c>
      <c r="C197" s="22" t="s">
        <v>2</v>
      </c>
      <c r="D197" s="22"/>
      <c r="E197" s="22" t="str">
        <f t="shared" si="177"/>
        <v>X</v>
      </c>
      <c r="F197" s="22" t="s">
        <v>139</v>
      </c>
      <c r="G197" s="22">
        <v>19</v>
      </c>
      <c r="H197" s="22" t="str">
        <f t="shared" si="178"/>
        <v>XXX450/19</v>
      </c>
      <c r="I197" s="22" t="s">
        <v>10</v>
      </c>
      <c r="J197" s="22" t="s">
        <v>11</v>
      </c>
      <c r="K197" s="23">
        <v>0.66666666666666663</v>
      </c>
      <c r="L197" s="23">
        <v>0.66875000000000007</v>
      </c>
      <c r="M197" s="22" t="s">
        <v>25</v>
      </c>
      <c r="N197" s="23">
        <v>0.68194444444444446</v>
      </c>
      <c r="O197" s="40" t="s">
        <v>0</v>
      </c>
      <c r="P197" s="22" t="str">
        <f t="shared" ref="P197" si="192">IF(M198=O197,"OK","POZOR")</f>
        <v>OK</v>
      </c>
      <c r="Q197" s="37">
        <f t="shared" ref="Q197" si="193">IF(ISNUMBER(G197),N197-L197,IF(F197="přejezd",N197-L197,0))</f>
        <v>1.3194444444444398E-2</v>
      </c>
      <c r="R197" s="37">
        <f t="shared" ref="R197" si="194">IF(ISNUMBER(G197),L197-K197,0)</f>
        <v>2.083333333333437E-3</v>
      </c>
      <c r="S197" s="37">
        <f t="shared" ref="S197" si="195">Q197+R197</f>
        <v>1.5277777777777835E-2</v>
      </c>
      <c r="T197" s="37">
        <f t="shared" ref="T197" si="196">K197-N196</f>
        <v>3.4722222222222099E-3</v>
      </c>
      <c r="U197" s="22">
        <v>13.4</v>
      </c>
      <c r="V197" s="22">
        <f>INDEX('Počty dní'!A:E,MATCH(E197,'Počty dní'!C:C,0),4)</f>
        <v>205</v>
      </c>
      <c r="W197" s="29">
        <f t="shared" si="183"/>
        <v>2747</v>
      </c>
    </row>
    <row r="198" spans="1:24" x14ac:dyDescent="0.3">
      <c r="A198" s="28">
        <v>612</v>
      </c>
      <c r="B198" s="22">
        <v>6012</v>
      </c>
      <c r="C198" s="22" t="s">
        <v>2</v>
      </c>
      <c r="D198" s="22"/>
      <c r="E198" s="22" t="str">
        <f t="shared" si="177"/>
        <v>X</v>
      </c>
      <c r="F198" s="22" t="s">
        <v>140</v>
      </c>
      <c r="G198" s="22">
        <v>14</v>
      </c>
      <c r="H198" s="22" t="str">
        <f t="shared" si="178"/>
        <v>XXX451/14</v>
      </c>
      <c r="I198" s="22" t="s">
        <v>10</v>
      </c>
      <c r="J198" s="22" t="s">
        <v>11</v>
      </c>
      <c r="K198" s="23">
        <v>0.69097222222222221</v>
      </c>
      <c r="L198" s="23">
        <v>0.69236111111111109</v>
      </c>
      <c r="M198" s="22" t="s">
        <v>0</v>
      </c>
      <c r="N198" s="23">
        <v>0.71180555555555547</v>
      </c>
      <c r="O198" s="22" t="s">
        <v>24</v>
      </c>
      <c r="P198" s="22" t="str">
        <f t="shared" si="179"/>
        <v>OK</v>
      </c>
      <c r="Q198" s="37">
        <f t="shared" si="180"/>
        <v>1.9444444444444375E-2</v>
      </c>
      <c r="R198" s="37">
        <f t="shared" si="181"/>
        <v>1.388888888888884E-3</v>
      </c>
      <c r="S198" s="37">
        <f t="shared" si="182"/>
        <v>2.0833333333333259E-2</v>
      </c>
      <c r="T198" s="37">
        <f t="shared" si="191"/>
        <v>9.0277777777777457E-3</v>
      </c>
      <c r="U198" s="22">
        <v>18.2</v>
      </c>
      <c r="V198" s="22">
        <f>INDEX('Počty dní'!A:E,MATCH(E198,'Počty dní'!C:C,0),4)</f>
        <v>205</v>
      </c>
      <c r="W198" s="29">
        <f t="shared" si="183"/>
        <v>3731</v>
      </c>
    </row>
    <row r="199" spans="1:24" x14ac:dyDescent="0.3">
      <c r="A199" s="28">
        <v>612</v>
      </c>
      <c r="B199" s="22">
        <v>6012</v>
      </c>
      <c r="C199" s="22" t="s">
        <v>2</v>
      </c>
      <c r="D199" s="22"/>
      <c r="E199" s="22" t="str">
        <f t="shared" si="177"/>
        <v>X</v>
      </c>
      <c r="F199" s="22" t="s">
        <v>140</v>
      </c>
      <c r="G199" s="22">
        <v>13</v>
      </c>
      <c r="H199" s="22" t="str">
        <f t="shared" si="178"/>
        <v>XXX451/13</v>
      </c>
      <c r="I199" s="22" t="s">
        <v>10</v>
      </c>
      <c r="J199" s="22" t="s">
        <v>11</v>
      </c>
      <c r="K199" s="23">
        <v>0.71666666666666667</v>
      </c>
      <c r="L199" s="23">
        <v>0.71875</v>
      </c>
      <c r="M199" s="22" t="s">
        <v>24</v>
      </c>
      <c r="N199" s="23">
        <v>0.7402777777777777</v>
      </c>
      <c r="O199" s="22" t="s">
        <v>0</v>
      </c>
      <c r="P199" s="22" t="str">
        <f t="shared" si="179"/>
        <v>OK</v>
      </c>
      <c r="Q199" s="37">
        <f t="shared" si="180"/>
        <v>2.1527777777777701E-2</v>
      </c>
      <c r="R199" s="37">
        <f t="shared" si="181"/>
        <v>2.0833333333333259E-3</v>
      </c>
      <c r="S199" s="37">
        <f t="shared" si="182"/>
        <v>2.3611111111111027E-2</v>
      </c>
      <c r="T199" s="37">
        <f t="shared" si="191"/>
        <v>4.8611111111112049E-3</v>
      </c>
      <c r="U199" s="22">
        <v>20.3</v>
      </c>
      <c r="V199" s="22">
        <f>INDEX('Počty dní'!A:E,MATCH(E199,'Počty dní'!C:C,0),4)</f>
        <v>205</v>
      </c>
      <c r="W199" s="29">
        <f t="shared" si="183"/>
        <v>4161.5</v>
      </c>
    </row>
    <row r="200" spans="1:24" ht="15" thickBot="1" x14ac:dyDescent="0.35">
      <c r="A200" s="30">
        <v>612</v>
      </c>
      <c r="B200" s="31">
        <v>6012</v>
      </c>
      <c r="C200" s="31" t="s">
        <v>2</v>
      </c>
      <c r="D200" s="31"/>
      <c r="E200" s="31" t="str">
        <f t="shared" si="177"/>
        <v>X</v>
      </c>
      <c r="F200" s="31" t="s">
        <v>140</v>
      </c>
      <c r="G200" s="31">
        <v>16</v>
      </c>
      <c r="H200" s="31" t="str">
        <f t="shared" si="178"/>
        <v>XXX451/16</v>
      </c>
      <c r="I200" s="31" t="s">
        <v>10</v>
      </c>
      <c r="J200" s="31" t="s">
        <v>11</v>
      </c>
      <c r="K200" s="32">
        <v>0.77430555555555547</v>
      </c>
      <c r="L200" s="32">
        <v>0.77569444444444446</v>
      </c>
      <c r="M200" s="31" t="s">
        <v>0</v>
      </c>
      <c r="N200" s="32">
        <v>0.79791666666666661</v>
      </c>
      <c r="O200" s="31" t="s">
        <v>26</v>
      </c>
      <c r="P200" s="31"/>
      <c r="Q200" s="38">
        <f t="shared" si="180"/>
        <v>2.2222222222222143E-2</v>
      </c>
      <c r="R200" s="38">
        <f t="shared" si="181"/>
        <v>1.388888888888995E-3</v>
      </c>
      <c r="S200" s="38">
        <f t="shared" si="182"/>
        <v>2.3611111111111138E-2</v>
      </c>
      <c r="T200" s="38">
        <f t="shared" si="191"/>
        <v>3.4027777777777768E-2</v>
      </c>
      <c r="U200" s="31">
        <v>19</v>
      </c>
      <c r="V200" s="31">
        <f>INDEX('Počty dní'!A:E,MATCH(E200,'Počty dní'!C:C,0),4)</f>
        <v>205</v>
      </c>
      <c r="W200" s="33">
        <f t="shared" si="183"/>
        <v>3895</v>
      </c>
    </row>
    <row r="201" spans="1:24" ht="15" thickBot="1" x14ac:dyDescent="0.35">
      <c r="A201" s="8" t="str">
        <f ca="1">CONCATENATE(INDIRECT("R[-3]C[0]",FALSE),"celkem")</f>
        <v>612celkem</v>
      </c>
      <c r="B201" s="9"/>
      <c r="C201" s="9" t="str">
        <f ca="1">INDIRECT("R[-1]C[12]",FALSE)</f>
        <v>Čikov</v>
      </c>
      <c r="D201" s="10"/>
      <c r="E201" s="9"/>
      <c r="F201" s="10"/>
      <c r="G201" s="11"/>
      <c r="H201" s="12"/>
      <c r="I201" s="13"/>
      <c r="J201" s="14" t="str">
        <f ca="1">INDIRECT("R[-2]C[0]",FALSE)</f>
        <v>V</v>
      </c>
      <c r="K201" s="15"/>
      <c r="L201" s="16"/>
      <c r="M201" s="17"/>
      <c r="N201" s="16"/>
      <c r="O201" s="18"/>
      <c r="P201" s="9"/>
      <c r="Q201" s="39">
        <f>SUM(Q187:Q200)</f>
        <v>0.30138888888888848</v>
      </c>
      <c r="R201" s="39">
        <f t="shared" ref="R201:T201" si="197">SUM(R187:R200)</f>
        <v>2.2222222222222421E-2</v>
      </c>
      <c r="S201" s="39">
        <f t="shared" si="197"/>
        <v>0.32361111111111091</v>
      </c>
      <c r="T201" s="39">
        <f t="shared" si="197"/>
        <v>0.21736111111111123</v>
      </c>
      <c r="U201" s="19">
        <f>SUM(U187:U200)</f>
        <v>268.19999999999993</v>
      </c>
      <c r="V201" s="20"/>
      <c r="W201" s="21">
        <f>SUM(W187:W200)</f>
        <v>54413</v>
      </c>
      <c r="X201" s="7"/>
    </row>
    <row r="203" spans="1:24" ht="15" thickBot="1" x14ac:dyDescent="0.35"/>
    <row r="204" spans="1:24" x14ac:dyDescent="0.3">
      <c r="A204" s="24">
        <v>613</v>
      </c>
      <c r="B204" s="25">
        <v>6013</v>
      </c>
      <c r="C204" s="25" t="s">
        <v>2</v>
      </c>
      <c r="D204" s="25"/>
      <c r="E204" s="25" t="str">
        <f t="shared" ref="E204:E214" si="198">CONCATENATE(C204,D204)</f>
        <v>X</v>
      </c>
      <c r="F204" s="25" t="s">
        <v>134</v>
      </c>
      <c r="G204" s="25">
        <v>1</v>
      </c>
      <c r="H204" s="25" t="str">
        <f t="shared" ref="H204:H214" si="199">CONCATENATE(F204,"/",G204)</f>
        <v>XXX452/1</v>
      </c>
      <c r="I204" s="25" t="s">
        <v>10</v>
      </c>
      <c r="J204" s="25" t="s">
        <v>10</v>
      </c>
      <c r="K204" s="26">
        <v>0.20069444444444443</v>
      </c>
      <c r="L204" s="26">
        <v>0.20138888888888887</v>
      </c>
      <c r="M204" s="25" t="s">
        <v>16</v>
      </c>
      <c r="N204" s="26">
        <v>0.21805555555555556</v>
      </c>
      <c r="O204" s="45" t="s">
        <v>0</v>
      </c>
      <c r="P204" s="25" t="str">
        <f t="shared" ref="P204:P213" si="200">IF(M205=O204,"OK","POZOR")</f>
        <v>OK</v>
      </c>
      <c r="Q204" s="36">
        <f t="shared" ref="Q204:Q214" si="201">IF(ISNUMBER(G204),N204-L204,IF(F204="přejezd",N204-L204,0))</f>
        <v>1.6666666666666691E-2</v>
      </c>
      <c r="R204" s="36">
        <f t="shared" ref="R204:R214" si="202">IF(ISNUMBER(G204),L204-K204,0)</f>
        <v>6.9444444444444198E-4</v>
      </c>
      <c r="S204" s="36">
        <f t="shared" ref="S204:S214" si="203">Q204+R204</f>
        <v>1.7361111111111133E-2</v>
      </c>
      <c r="T204" s="36"/>
      <c r="U204" s="25">
        <v>14.9</v>
      </c>
      <c r="V204" s="25">
        <f>INDEX('Počty dní'!A:E,MATCH(E204,'Počty dní'!C:C,0),4)</f>
        <v>205</v>
      </c>
      <c r="W204" s="27">
        <f t="shared" ref="W204:W214" si="204">V204*U204</f>
        <v>3054.5</v>
      </c>
    </row>
    <row r="205" spans="1:24" x14ac:dyDescent="0.3">
      <c r="A205" s="28">
        <v>613</v>
      </c>
      <c r="B205" s="22">
        <v>6013</v>
      </c>
      <c r="C205" s="22" t="s">
        <v>2</v>
      </c>
      <c r="D205" s="22"/>
      <c r="E205" s="22" t="str">
        <f t="shared" si="198"/>
        <v>X</v>
      </c>
      <c r="F205" s="22" t="s">
        <v>134</v>
      </c>
      <c r="G205" s="22">
        <v>4</v>
      </c>
      <c r="H205" s="22" t="str">
        <f t="shared" si="199"/>
        <v>XXX452/4</v>
      </c>
      <c r="I205" s="22" t="s">
        <v>10</v>
      </c>
      <c r="J205" s="22" t="s">
        <v>10</v>
      </c>
      <c r="K205" s="23">
        <v>0.22777777777777777</v>
      </c>
      <c r="L205" s="23">
        <v>0.22916666666666666</v>
      </c>
      <c r="M205" s="40" t="s">
        <v>0</v>
      </c>
      <c r="N205" s="23">
        <v>0.2638888888888889</v>
      </c>
      <c r="O205" s="22" t="s">
        <v>17</v>
      </c>
      <c r="P205" s="22" t="str">
        <f t="shared" ref="P205:P211" si="205">IF(M206=O205,"OK","POZOR")</f>
        <v>OK</v>
      </c>
      <c r="Q205" s="37">
        <f t="shared" ref="Q205:Q211" si="206">IF(ISNUMBER(G205),N205-L205,IF(F205="přejezd",N205-L205,0))</f>
        <v>3.4722222222222238E-2</v>
      </c>
      <c r="R205" s="37">
        <f t="shared" ref="R205:R211" si="207">IF(ISNUMBER(G205),L205-K205,0)</f>
        <v>1.388888888888884E-3</v>
      </c>
      <c r="S205" s="37">
        <f t="shared" ref="S205:S211" si="208">Q205+R205</f>
        <v>3.6111111111111122E-2</v>
      </c>
      <c r="T205" s="37">
        <f t="shared" ref="T205:T211" si="209">K205-N204</f>
        <v>9.7222222222222154E-3</v>
      </c>
      <c r="U205" s="22">
        <v>31.8</v>
      </c>
      <c r="V205" s="22">
        <f>INDEX('Počty dní'!A:E,MATCH(E205,'Počty dní'!C:C,0),4)</f>
        <v>205</v>
      </c>
      <c r="W205" s="29">
        <f t="shared" si="204"/>
        <v>6519</v>
      </c>
    </row>
    <row r="206" spans="1:24" x14ac:dyDescent="0.3">
      <c r="A206" s="28">
        <v>613</v>
      </c>
      <c r="B206" s="22">
        <v>6013</v>
      </c>
      <c r="C206" s="22" t="s">
        <v>2</v>
      </c>
      <c r="D206" s="22">
        <v>10</v>
      </c>
      <c r="E206" s="22" t="str">
        <f t="shared" si="198"/>
        <v>X10</v>
      </c>
      <c r="F206" s="22" t="s">
        <v>134</v>
      </c>
      <c r="G206" s="22">
        <v>7</v>
      </c>
      <c r="H206" s="22" t="str">
        <f t="shared" si="199"/>
        <v>XXX452/7</v>
      </c>
      <c r="I206" s="22" t="s">
        <v>10</v>
      </c>
      <c r="J206" s="22" t="s">
        <v>10</v>
      </c>
      <c r="K206" s="23">
        <v>0.26944444444444443</v>
      </c>
      <c r="L206" s="23">
        <v>0.27083333333333331</v>
      </c>
      <c r="M206" s="22" t="s">
        <v>17</v>
      </c>
      <c r="N206" s="23">
        <v>0.3034722222222222</v>
      </c>
      <c r="O206" s="40" t="s">
        <v>0</v>
      </c>
      <c r="P206" s="22" t="str">
        <f t="shared" si="205"/>
        <v>OK</v>
      </c>
      <c r="Q206" s="37">
        <f t="shared" si="206"/>
        <v>3.2638888888888884E-2</v>
      </c>
      <c r="R206" s="37">
        <f t="shared" si="207"/>
        <v>1.388888888888884E-3</v>
      </c>
      <c r="S206" s="37">
        <f t="shared" si="208"/>
        <v>3.4027777777777768E-2</v>
      </c>
      <c r="T206" s="37">
        <f t="shared" si="209"/>
        <v>5.5555555555555358E-3</v>
      </c>
      <c r="U206" s="22">
        <v>32.1</v>
      </c>
      <c r="V206" s="22">
        <f>INDEX('Počty dní'!A:E,MATCH(E206,'Počty dní'!C:C,0),4)</f>
        <v>195</v>
      </c>
      <c r="W206" s="29">
        <f t="shared" si="204"/>
        <v>6259.5</v>
      </c>
    </row>
    <row r="207" spans="1:24" x14ac:dyDescent="0.3">
      <c r="A207" s="28">
        <v>613</v>
      </c>
      <c r="B207" s="22">
        <v>6013</v>
      </c>
      <c r="C207" s="22" t="s">
        <v>2</v>
      </c>
      <c r="D207" s="22">
        <v>10</v>
      </c>
      <c r="E207" s="22" t="str">
        <f t="shared" si="198"/>
        <v>X10</v>
      </c>
      <c r="F207" s="22" t="s">
        <v>141</v>
      </c>
      <c r="G207" s="22">
        <v>7</v>
      </c>
      <c r="H207" s="22" t="str">
        <f t="shared" si="199"/>
        <v>XXX454/7</v>
      </c>
      <c r="I207" s="22" t="s">
        <v>10</v>
      </c>
      <c r="J207" s="22" t="s">
        <v>10</v>
      </c>
      <c r="K207" s="23">
        <v>0.30416666666666664</v>
      </c>
      <c r="L207" s="23">
        <v>0.30416666666666664</v>
      </c>
      <c r="M207" s="40" t="s">
        <v>0</v>
      </c>
      <c r="N207" s="23">
        <v>0.3125</v>
      </c>
      <c r="O207" s="22" t="s">
        <v>14</v>
      </c>
      <c r="P207" s="22" t="str">
        <f t="shared" si="205"/>
        <v>OK</v>
      </c>
      <c r="Q207" s="37">
        <f t="shared" si="206"/>
        <v>8.3333333333333592E-3</v>
      </c>
      <c r="R207" s="37">
        <f t="shared" si="207"/>
        <v>0</v>
      </c>
      <c r="S207" s="37">
        <f t="shared" si="208"/>
        <v>8.3333333333333592E-3</v>
      </c>
      <c r="T207" s="37">
        <f t="shared" si="209"/>
        <v>6.9444444444444198E-4</v>
      </c>
      <c r="U207" s="22">
        <v>8.6</v>
      </c>
      <c r="V207" s="22">
        <f>INDEX('Počty dní'!A:E,MATCH(E207,'Počty dní'!C:C,0),4)</f>
        <v>195</v>
      </c>
      <c r="W207" s="29">
        <f t="shared" si="204"/>
        <v>1677</v>
      </c>
    </row>
    <row r="208" spans="1:24" x14ac:dyDescent="0.3">
      <c r="A208" s="28">
        <v>613</v>
      </c>
      <c r="B208" s="22">
        <v>6013</v>
      </c>
      <c r="C208" s="22" t="s">
        <v>2</v>
      </c>
      <c r="D208" s="22">
        <v>10</v>
      </c>
      <c r="E208" s="22" t="str">
        <f t="shared" si="198"/>
        <v>X10</v>
      </c>
      <c r="F208" s="22" t="s">
        <v>141</v>
      </c>
      <c r="G208" s="22">
        <v>8</v>
      </c>
      <c r="H208" s="22" t="str">
        <f t="shared" si="199"/>
        <v>XXX454/8</v>
      </c>
      <c r="I208" s="22" t="s">
        <v>10</v>
      </c>
      <c r="J208" s="22" t="s">
        <v>10</v>
      </c>
      <c r="K208" s="23">
        <v>0.31319444444444444</v>
      </c>
      <c r="L208" s="23">
        <v>0.31388888888888888</v>
      </c>
      <c r="M208" s="22" t="s">
        <v>14</v>
      </c>
      <c r="N208" s="23">
        <v>0.3263888888888889</v>
      </c>
      <c r="O208" s="40" t="s">
        <v>13</v>
      </c>
      <c r="P208" s="22" t="str">
        <f t="shared" si="205"/>
        <v>OK</v>
      </c>
      <c r="Q208" s="37">
        <f t="shared" si="206"/>
        <v>1.2500000000000011E-2</v>
      </c>
      <c r="R208" s="37">
        <f t="shared" si="207"/>
        <v>6.9444444444444198E-4</v>
      </c>
      <c r="S208" s="37">
        <f t="shared" si="208"/>
        <v>1.3194444444444453E-2</v>
      </c>
      <c r="T208" s="37">
        <f t="shared" si="209"/>
        <v>6.9444444444444198E-4</v>
      </c>
      <c r="U208" s="22">
        <v>10.6</v>
      </c>
      <c r="V208" s="22">
        <f>INDEX('Počty dní'!A:E,MATCH(E208,'Počty dní'!C:C,0),4)</f>
        <v>195</v>
      </c>
      <c r="W208" s="29">
        <f t="shared" si="204"/>
        <v>2067</v>
      </c>
    </row>
    <row r="209" spans="1:24" x14ac:dyDescent="0.3">
      <c r="A209" s="28">
        <v>613</v>
      </c>
      <c r="B209" s="22">
        <v>6013</v>
      </c>
      <c r="C209" s="22" t="s">
        <v>2</v>
      </c>
      <c r="D209" s="22">
        <v>10</v>
      </c>
      <c r="E209" s="22" t="str">
        <f t="shared" si="198"/>
        <v>X10</v>
      </c>
      <c r="F209" s="22" t="s">
        <v>29</v>
      </c>
      <c r="G209" s="22"/>
      <c r="H209" s="22" t="str">
        <f t="shared" si="199"/>
        <v>přejezd/</v>
      </c>
      <c r="I209" s="22"/>
      <c r="J209" s="22" t="s">
        <v>10</v>
      </c>
      <c r="K209" s="23">
        <v>0.3263888888888889</v>
      </c>
      <c r="L209" s="23">
        <v>0.3263888888888889</v>
      </c>
      <c r="M209" s="40" t="s">
        <v>13</v>
      </c>
      <c r="N209" s="23">
        <v>0.32777777777777778</v>
      </c>
      <c r="O209" s="22" t="s">
        <v>7</v>
      </c>
      <c r="P209" s="22" t="str">
        <f t="shared" si="205"/>
        <v>OK</v>
      </c>
      <c r="Q209" s="37">
        <f t="shared" si="206"/>
        <v>1.388888888888884E-3</v>
      </c>
      <c r="R209" s="37">
        <f t="shared" si="207"/>
        <v>0</v>
      </c>
      <c r="S209" s="37">
        <f t="shared" si="208"/>
        <v>1.388888888888884E-3</v>
      </c>
      <c r="T209" s="37">
        <f t="shared" si="209"/>
        <v>0</v>
      </c>
      <c r="U209" s="22">
        <v>0</v>
      </c>
      <c r="V209" s="22">
        <f>INDEX('Počty dní'!A:E,MATCH(E209,'Počty dní'!C:C,0),4)</f>
        <v>195</v>
      </c>
      <c r="W209" s="29">
        <f t="shared" si="204"/>
        <v>0</v>
      </c>
    </row>
    <row r="210" spans="1:24" x14ac:dyDescent="0.3">
      <c r="A210" s="28">
        <v>613</v>
      </c>
      <c r="B210" s="22">
        <v>6013</v>
      </c>
      <c r="C210" s="22" t="s">
        <v>2</v>
      </c>
      <c r="D210" s="22"/>
      <c r="E210" s="22" t="str">
        <f t="shared" si="198"/>
        <v>X</v>
      </c>
      <c r="F210" s="22" t="s">
        <v>140</v>
      </c>
      <c r="G210" s="22">
        <v>8</v>
      </c>
      <c r="H210" s="22" t="str">
        <f t="shared" si="199"/>
        <v>XXX451/8</v>
      </c>
      <c r="I210" s="22" t="s">
        <v>10</v>
      </c>
      <c r="J210" s="22" t="s">
        <v>10</v>
      </c>
      <c r="K210" s="23">
        <v>0.5625</v>
      </c>
      <c r="L210" s="23">
        <v>0.56388888888888888</v>
      </c>
      <c r="M210" s="22" t="s">
        <v>7</v>
      </c>
      <c r="N210" s="23">
        <v>0.59861111111111109</v>
      </c>
      <c r="O210" s="22" t="s">
        <v>23</v>
      </c>
      <c r="P210" s="22" t="str">
        <f t="shared" si="205"/>
        <v>OK</v>
      </c>
      <c r="Q210" s="37">
        <f t="shared" si="206"/>
        <v>3.472222222222221E-2</v>
      </c>
      <c r="R210" s="37">
        <f t="shared" si="207"/>
        <v>1.388888888888884E-3</v>
      </c>
      <c r="S210" s="37">
        <f t="shared" si="208"/>
        <v>3.6111111111111094E-2</v>
      </c>
      <c r="T210" s="37">
        <f t="shared" si="209"/>
        <v>0.23472222222222222</v>
      </c>
      <c r="U210" s="22">
        <v>27.8</v>
      </c>
      <c r="V210" s="22">
        <f>INDEX('Počty dní'!A:E,MATCH(E210,'Počty dní'!C:C,0),4)</f>
        <v>205</v>
      </c>
      <c r="W210" s="29">
        <f t="shared" si="204"/>
        <v>5699</v>
      </c>
    </row>
    <row r="211" spans="1:24" x14ac:dyDescent="0.3">
      <c r="A211" s="28">
        <v>613</v>
      </c>
      <c r="B211" s="22">
        <v>6013</v>
      </c>
      <c r="C211" s="22" t="s">
        <v>2</v>
      </c>
      <c r="D211" s="22"/>
      <c r="E211" s="22" t="str">
        <f t="shared" si="198"/>
        <v>X</v>
      </c>
      <c r="F211" s="22" t="s">
        <v>140</v>
      </c>
      <c r="G211" s="22">
        <v>11</v>
      </c>
      <c r="H211" s="22" t="str">
        <f t="shared" si="199"/>
        <v>XXX451/11</v>
      </c>
      <c r="I211" s="22" t="s">
        <v>10</v>
      </c>
      <c r="J211" s="22" t="s">
        <v>10</v>
      </c>
      <c r="K211" s="23">
        <v>0.59930555555555554</v>
      </c>
      <c r="L211" s="23">
        <v>0.60069444444444442</v>
      </c>
      <c r="M211" s="22" t="s">
        <v>23</v>
      </c>
      <c r="N211" s="23">
        <v>0.62569444444444444</v>
      </c>
      <c r="O211" s="22" t="s">
        <v>0</v>
      </c>
      <c r="P211" s="22" t="str">
        <f t="shared" si="205"/>
        <v>OK</v>
      </c>
      <c r="Q211" s="37">
        <f t="shared" si="206"/>
        <v>2.5000000000000022E-2</v>
      </c>
      <c r="R211" s="37">
        <f t="shared" si="207"/>
        <v>1.388888888888884E-3</v>
      </c>
      <c r="S211" s="37">
        <f t="shared" si="208"/>
        <v>2.6388888888888906E-2</v>
      </c>
      <c r="T211" s="37">
        <f t="shared" si="209"/>
        <v>6.9444444444444198E-4</v>
      </c>
      <c r="U211" s="22">
        <v>22.2</v>
      </c>
      <c r="V211" s="22">
        <f>INDEX('Počty dní'!A:E,MATCH(E211,'Počty dní'!C:C,0),4)</f>
        <v>205</v>
      </c>
      <c r="W211" s="29">
        <f t="shared" si="204"/>
        <v>4551</v>
      </c>
    </row>
    <row r="212" spans="1:24" x14ac:dyDescent="0.3">
      <c r="A212" s="28">
        <v>613</v>
      </c>
      <c r="B212" s="22">
        <v>6013</v>
      </c>
      <c r="C212" s="22" t="s">
        <v>2</v>
      </c>
      <c r="D212" s="22"/>
      <c r="E212" s="22" t="str">
        <f t="shared" si="198"/>
        <v>X</v>
      </c>
      <c r="F212" s="22" t="s">
        <v>134</v>
      </c>
      <c r="G212" s="22">
        <v>16</v>
      </c>
      <c r="H212" s="22" t="str">
        <f t="shared" si="199"/>
        <v>XXX452/16</v>
      </c>
      <c r="I212" s="22" t="s">
        <v>10</v>
      </c>
      <c r="J212" s="22" t="s">
        <v>10</v>
      </c>
      <c r="K212" s="23">
        <v>0.65069444444444446</v>
      </c>
      <c r="L212" s="23">
        <v>0.65277777777777779</v>
      </c>
      <c r="M212" s="40" t="s">
        <v>0</v>
      </c>
      <c r="N212" s="23">
        <v>0.6875</v>
      </c>
      <c r="O212" s="22" t="s">
        <v>17</v>
      </c>
      <c r="P212" s="22" t="str">
        <f t="shared" si="200"/>
        <v>OK</v>
      </c>
      <c r="Q212" s="37">
        <f t="shared" si="201"/>
        <v>3.472222222222221E-2</v>
      </c>
      <c r="R212" s="37">
        <f t="shared" si="202"/>
        <v>2.0833333333333259E-3</v>
      </c>
      <c r="S212" s="37">
        <f t="shared" si="203"/>
        <v>3.6805555555555536E-2</v>
      </c>
      <c r="T212" s="37">
        <f t="shared" ref="T212:T214" si="210">K212-N211</f>
        <v>2.5000000000000022E-2</v>
      </c>
      <c r="U212" s="22">
        <v>31.8</v>
      </c>
      <c r="V212" s="22">
        <f>INDEX('Počty dní'!A:E,MATCH(E212,'Počty dní'!C:C,0),4)</f>
        <v>205</v>
      </c>
      <c r="W212" s="29">
        <f t="shared" si="204"/>
        <v>6519</v>
      </c>
    </row>
    <row r="213" spans="1:24" x14ac:dyDescent="0.3">
      <c r="A213" s="28">
        <v>613</v>
      </c>
      <c r="B213" s="22">
        <v>6013</v>
      </c>
      <c r="C213" s="22" t="s">
        <v>2</v>
      </c>
      <c r="D213" s="22"/>
      <c r="E213" s="22" t="str">
        <f t="shared" si="198"/>
        <v>X</v>
      </c>
      <c r="F213" s="22" t="s">
        <v>134</v>
      </c>
      <c r="G213" s="22">
        <v>21</v>
      </c>
      <c r="H213" s="22" t="str">
        <f t="shared" si="199"/>
        <v>XXX452/21</v>
      </c>
      <c r="I213" s="22" t="s">
        <v>10</v>
      </c>
      <c r="J213" s="22" t="s">
        <v>10</v>
      </c>
      <c r="K213" s="23">
        <v>0.68888888888888899</v>
      </c>
      <c r="L213" s="23">
        <v>0.69097222222222221</v>
      </c>
      <c r="M213" s="22" t="s">
        <v>17</v>
      </c>
      <c r="N213" s="23">
        <v>0.72361111111111109</v>
      </c>
      <c r="O213" s="40" t="s">
        <v>0</v>
      </c>
      <c r="P213" s="22" t="str">
        <f t="shared" si="200"/>
        <v>OK</v>
      </c>
      <c r="Q213" s="37">
        <f t="shared" si="201"/>
        <v>3.2638888888888884E-2</v>
      </c>
      <c r="R213" s="37">
        <f t="shared" si="202"/>
        <v>2.0833333333332149E-3</v>
      </c>
      <c r="S213" s="37">
        <f t="shared" si="203"/>
        <v>3.4722222222222099E-2</v>
      </c>
      <c r="T213" s="37">
        <f t="shared" si="210"/>
        <v>1.388888888888995E-3</v>
      </c>
      <c r="U213" s="22">
        <v>31.8</v>
      </c>
      <c r="V213" s="22">
        <f>INDEX('Počty dní'!A:E,MATCH(E213,'Počty dní'!C:C,0),4)</f>
        <v>205</v>
      </c>
      <c r="W213" s="29">
        <f t="shared" si="204"/>
        <v>6519</v>
      </c>
    </row>
    <row r="214" spans="1:24" ht="15" thickBot="1" x14ac:dyDescent="0.35">
      <c r="A214" s="30">
        <v>613</v>
      </c>
      <c r="B214" s="31">
        <v>6013</v>
      </c>
      <c r="C214" s="31" t="s">
        <v>2</v>
      </c>
      <c r="D214" s="31"/>
      <c r="E214" s="31" t="str">
        <f t="shared" si="198"/>
        <v>X</v>
      </c>
      <c r="F214" s="31" t="s">
        <v>134</v>
      </c>
      <c r="G214" s="31">
        <v>20</v>
      </c>
      <c r="H214" s="31" t="str">
        <f t="shared" si="199"/>
        <v>XXX452/20</v>
      </c>
      <c r="I214" s="31" t="s">
        <v>10</v>
      </c>
      <c r="J214" s="31" t="s">
        <v>10</v>
      </c>
      <c r="K214" s="32">
        <v>0.77569444444444446</v>
      </c>
      <c r="L214" s="32">
        <v>0.77777777777777779</v>
      </c>
      <c r="M214" s="46" t="s">
        <v>0</v>
      </c>
      <c r="N214" s="32">
        <v>0.79236111111111107</v>
      </c>
      <c r="O214" s="31" t="s">
        <v>16</v>
      </c>
      <c r="P214" s="31"/>
      <c r="Q214" s="38">
        <f t="shared" si="201"/>
        <v>1.4583333333333282E-2</v>
      </c>
      <c r="R214" s="38">
        <f t="shared" si="202"/>
        <v>2.0833333333333259E-3</v>
      </c>
      <c r="S214" s="38">
        <f t="shared" si="203"/>
        <v>1.6666666666666607E-2</v>
      </c>
      <c r="T214" s="38">
        <f t="shared" si="210"/>
        <v>5.208333333333337E-2</v>
      </c>
      <c r="U214" s="31">
        <v>12.2</v>
      </c>
      <c r="V214" s="31">
        <f>INDEX('Počty dní'!A:E,MATCH(E214,'Počty dní'!C:C,0),4)</f>
        <v>205</v>
      </c>
      <c r="W214" s="33">
        <f t="shared" si="204"/>
        <v>2501</v>
      </c>
    </row>
    <row r="215" spans="1:24" ht="15" thickBot="1" x14ac:dyDescent="0.35">
      <c r="A215" s="8" t="str">
        <f ca="1">CONCATENATE(INDIRECT("R[-3]C[0]",FALSE),"celkem")</f>
        <v>613celkem</v>
      </c>
      <c r="B215" s="9"/>
      <c r="C215" s="9" t="str">
        <f ca="1">INDIRECT("R[-1]C[12]",FALSE)</f>
        <v>Pyšel</v>
      </c>
      <c r="D215" s="10"/>
      <c r="E215" s="9"/>
      <c r="F215" s="10"/>
      <c r="G215" s="11"/>
      <c r="H215" s="12"/>
      <c r="I215" s="13"/>
      <c r="J215" s="14" t="str">
        <f ca="1">INDIRECT("R[-2]C[0]",FALSE)</f>
        <v>S</v>
      </c>
      <c r="K215" s="15"/>
      <c r="L215" s="16"/>
      <c r="M215" s="17"/>
      <c r="N215" s="16"/>
      <c r="O215" s="18"/>
      <c r="P215" s="9"/>
      <c r="Q215" s="39">
        <f>SUM(Q204:Q214)</f>
        <v>0.24791666666666667</v>
      </c>
      <c r="R215" s="39">
        <f>SUM(R204:R214)</f>
        <v>1.3194444444444287E-2</v>
      </c>
      <c r="S215" s="39">
        <f>SUM(S204:S214)</f>
        <v>0.26111111111111096</v>
      </c>
      <c r="T215" s="39">
        <f>SUM(T204:T214)</f>
        <v>0.33055555555555571</v>
      </c>
      <c r="U215" s="19">
        <f>SUM(U204:U214)</f>
        <v>223.8</v>
      </c>
      <c r="V215" s="20"/>
      <c r="W215" s="21">
        <f>SUM(W204:W214)</f>
        <v>45366</v>
      </c>
      <c r="X215" s="7"/>
    </row>
    <row r="216" spans="1:24" x14ac:dyDescent="0.3">
      <c r="C216" s="1"/>
      <c r="D216" s="1"/>
      <c r="E216" s="1"/>
      <c r="F216" s="1"/>
      <c r="G216" s="1"/>
      <c r="H216" s="1"/>
      <c r="K216" s="1"/>
      <c r="L216" s="1"/>
      <c r="M216" s="1"/>
      <c r="N216" s="1"/>
      <c r="O216" s="1"/>
    </row>
    <row r="217" spans="1:24" ht="15" thickBot="1" x14ac:dyDescent="0.35">
      <c r="L217" s="1"/>
      <c r="N217" s="1"/>
    </row>
    <row r="218" spans="1:24" x14ac:dyDescent="0.3">
      <c r="A218" s="24">
        <v>614</v>
      </c>
      <c r="B218" s="25">
        <v>6014</v>
      </c>
      <c r="C218" s="25" t="s">
        <v>2</v>
      </c>
      <c r="D218" s="25"/>
      <c r="E218" s="25" t="str">
        <f t="shared" ref="E218:E223" si="211">CONCATENATE(C218,D218)</f>
        <v>X</v>
      </c>
      <c r="F218" s="25" t="s">
        <v>142</v>
      </c>
      <c r="G218" s="25">
        <v>2</v>
      </c>
      <c r="H218" s="25" t="str">
        <f t="shared" ref="H218:H223" si="212">CONCATENATE(F218,"/",G218)</f>
        <v>XXX423/2</v>
      </c>
      <c r="I218" s="25" t="s">
        <v>10</v>
      </c>
      <c r="J218" s="25" t="s">
        <v>11</v>
      </c>
      <c r="K218" s="26">
        <v>0.18472222222222223</v>
      </c>
      <c r="L218" s="26">
        <v>0.18541666666666667</v>
      </c>
      <c r="M218" s="25" t="s">
        <v>58</v>
      </c>
      <c r="N218" s="26">
        <v>0.22222222222222221</v>
      </c>
      <c r="O218" s="25" t="s">
        <v>17</v>
      </c>
      <c r="P218" s="25" t="str">
        <f t="shared" ref="P218:P222" si="213">IF(M219=O218,"OK","POZOR")</f>
        <v>OK</v>
      </c>
      <c r="Q218" s="36">
        <f t="shared" ref="Q218:Q223" si="214">IF(ISNUMBER(G218),N218-L218,IF(F218="přejezd",N218-L218,0))</f>
        <v>3.6805555555555536E-2</v>
      </c>
      <c r="R218" s="36">
        <f t="shared" ref="R218:R223" si="215">IF(ISNUMBER(G218),L218-K218,0)</f>
        <v>6.9444444444444198E-4</v>
      </c>
      <c r="S218" s="36">
        <f t="shared" ref="S218:S223" si="216">Q218+R218</f>
        <v>3.7499999999999978E-2</v>
      </c>
      <c r="T218" s="36"/>
      <c r="U218" s="25">
        <v>32.200000000000003</v>
      </c>
      <c r="V218" s="25">
        <f>INDEX('Počty dní'!A:E,MATCH(E218,'Počty dní'!C:C,0),4)</f>
        <v>205</v>
      </c>
      <c r="W218" s="27">
        <f t="shared" ref="W218:W223" si="217">V218*U218</f>
        <v>6601.0000000000009</v>
      </c>
    </row>
    <row r="219" spans="1:24" x14ac:dyDescent="0.3">
      <c r="A219" s="28">
        <v>614</v>
      </c>
      <c r="B219" s="22">
        <v>6014</v>
      </c>
      <c r="C219" s="22" t="s">
        <v>2</v>
      </c>
      <c r="D219" s="22"/>
      <c r="E219" s="22" t="str">
        <f t="shared" si="211"/>
        <v>X</v>
      </c>
      <c r="F219" s="22" t="s">
        <v>142</v>
      </c>
      <c r="G219" s="22">
        <v>1</v>
      </c>
      <c r="H219" s="22" t="str">
        <f t="shared" si="212"/>
        <v>XXX423/1</v>
      </c>
      <c r="I219" s="22" t="s">
        <v>11</v>
      </c>
      <c r="J219" s="22" t="s">
        <v>11</v>
      </c>
      <c r="K219" s="23">
        <v>0.23472222222222219</v>
      </c>
      <c r="L219" s="23">
        <v>0.23611111111111113</v>
      </c>
      <c r="M219" s="22" t="s">
        <v>17</v>
      </c>
      <c r="N219" s="23">
        <v>0.2951388888888889</v>
      </c>
      <c r="O219" s="22" t="s">
        <v>56</v>
      </c>
      <c r="P219" s="22" t="str">
        <f t="shared" si="213"/>
        <v>OK</v>
      </c>
      <c r="Q219" s="37">
        <f t="shared" si="214"/>
        <v>5.9027777777777762E-2</v>
      </c>
      <c r="R219" s="37">
        <f t="shared" si="215"/>
        <v>1.3888888888889395E-3</v>
      </c>
      <c r="S219" s="37">
        <f t="shared" si="216"/>
        <v>6.0416666666666702E-2</v>
      </c>
      <c r="T219" s="37">
        <f t="shared" ref="T219:T223" si="218">K219-N218</f>
        <v>1.2499999999999983E-2</v>
      </c>
      <c r="U219" s="22">
        <v>52</v>
      </c>
      <c r="V219" s="22">
        <f>INDEX('Počty dní'!A:E,MATCH(E219,'Počty dní'!C:C,0),4)</f>
        <v>205</v>
      </c>
      <c r="W219" s="29">
        <f t="shared" si="217"/>
        <v>10660</v>
      </c>
    </row>
    <row r="220" spans="1:24" x14ac:dyDescent="0.3">
      <c r="A220" s="28">
        <v>614</v>
      </c>
      <c r="B220" s="22">
        <v>6014</v>
      </c>
      <c r="C220" s="22" t="s">
        <v>2</v>
      </c>
      <c r="D220" s="22">
        <v>10</v>
      </c>
      <c r="E220" s="22" t="str">
        <f t="shared" si="211"/>
        <v>X10</v>
      </c>
      <c r="F220" s="22" t="s">
        <v>142</v>
      </c>
      <c r="G220" s="22">
        <v>8</v>
      </c>
      <c r="H220" s="22" t="str">
        <f t="shared" si="212"/>
        <v>XXX423/8</v>
      </c>
      <c r="I220" s="22" t="s">
        <v>11</v>
      </c>
      <c r="J220" s="22" t="s">
        <v>11</v>
      </c>
      <c r="K220" s="23">
        <v>0.2951388888888889</v>
      </c>
      <c r="L220" s="23">
        <v>0.29583333333333334</v>
      </c>
      <c r="M220" s="22" t="s">
        <v>56</v>
      </c>
      <c r="N220" s="23">
        <v>0.3215277777777778</v>
      </c>
      <c r="O220" s="22" t="s">
        <v>17</v>
      </c>
      <c r="P220" s="22" t="str">
        <f t="shared" si="213"/>
        <v>OK</v>
      </c>
      <c r="Q220" s="37">
        <f t="shared" si="214"/>
        <v>2.5694444444444464E-2</v>
      </c>
      <c r="R220" s="37">
        <f t="shared" si="215"/>
        <v>6.9444444444444198E-4</v>
      </c>
      <c r="S220" s="37">
        <f t="shared" si="216"/>
        <v>2.6388888888888906E-2</v>
      </c>
      <c r="T220" s="37">
        <f t="shared" si="218"/>
        <v>0</v>
      </c>
      <c r="U220" s="22">
        <v>23.1</v>
      </c>
      <c r="V220" s="22">
        <f>INDEX('Počty dní'!A:E,MATCH(E220,'Počty dní'!C:C,0),4)</f>
        <v>195</v>
      </c>
      <c r="W220" s="29">
        <f t="shared" si="217"/>
        <v>4504.5</v>
      </c>
    </row>
    <row r="221" spans="1:24" x14ac:dyDescent="0.3">
      <c r="A221" s="28">
        <v>614</v>
      </c>
      <c r="B221" s="22">
        <v>6014</v>
      </c>
      <c r="C221" s="22" t="s">
        <v>2</v>
      </c>
      <c r="D221" s="22"/>
      <c r="E221" s="22" t="str">
        <f t="shared" si="211"/>
        <v>X</v>
      </c>
      <c r="F221" s="22" t="s">
        <v>142</v>
      </c>
      <c r="G221" s="22">
        <v>7</v>
      </c>
      <c r="H221" s="22" t="str">
        <f t="shared" si="212"/>
        <v>XXX423/7</v>
      </c>
      <c r="I221" s="22" t="s">
        <v>11</v>
      </c>
      <c r="J221" s="22" t="s">
        <v>11</v>
      </c>
      <c r="K221" s="23">
        <v>0.56597222222222221</v>
      </c>
      <c r="L221" s="23">
        <v>0.56944444444444442</v>
      </c>
      <c r="M221" s="22" t="s">
        <v>17</v>
      </c>
      <c r="N221" s="23">
        <v>0.61041666666666672</v>
      </c>
      <c r="O221" s="22" t="s">
        <v>56</v>
      </c>
      <c r="P221" s="22" t="str">
        <f t="shared" si="213"/>
        <v>OK</v>
      </c>
      <c r="Q221" s="37">
        <f t="shared" si="214"/>
        <v>4.0972222222222299E-2</v>
      </c>
      <c r="R221" s="37">
        <f t="shared" si="215"/>
        <v>3.4722222222222099E-3</v>
      </c>
      <c r="S221" s="37">
        <f t="shared" si="216"/>
        <v>4.4444444444444509E-2</v>
      </c>
      <c r="T221" s="37">
        <f t="shared" si="218"/>
        <v>0.24444444444444441</v>
      </c>
      <c r="U221" s="22">
        <v>34.5</v>
      </c>
      <c r="V221" s="22">
        <f>INDEX('Počty dní'!A:E,MATCH(E221,'Počty dní'!C:C,0),4)</f>
        <v>205</v>
      </c>
      <c r="W221" s="29">
        <f t="shared" si="217"/>
        <v>7072.5</v>
      </c>
    </row>
    <row r="222" spans="1:24" x14ac:dyDescent="0.3">
      <c r="A222" s="28">
        <v>614</v>
      </c>
      <c r="B222" s="22">
        <v>6014</v>
      </c>
      <c r="C222" s="22" t="s">
        <v>2</v>
      </c>
      <c r="D222" s="22"/>
      <c r="E222" s="22" t="str">
        <f t="shared" si="211"/>
        <v>X</v>
      </c>
      <c r="F222" s="22" t="s">
        <v>142</v>
      </c>
      <c r="G222" s="22">
        <v>14</v>
      </c>
      <c r="H222" s="22" t="str">
        <f t="shared" si="212"/>
        <v>XXX423/14</v>
      </c>
      <c r="I222" s="22" t="s">
        <v>10</v>
      </c>
      <c r="J222" s="22" t="s">
        <v>11</v>
      </c>
      <c r="K222" s="23">
        <v>0.62152777777777779</v>
      </c>
      <c r="L222" s="23">
        <v>0.625</v>
      </c>
      <c r="M222" s="22" t="s">
        <v>56</v>
      </c>
      <c r="N222" s="23">
        <v>0.68472222222222223</v>
      </c>
      <c r="O222" s="22" t="s">
        <v>17</v>
      </c>
      <c r="P222" s="22" t="str">
        <f t="shared" si="213"/>
        <v>OK</v>
      </c>
      <c r="Q222" s="37">
        <f t="shared" si="214"/>
        <v>5.9722222222222232E-2</v>
      </c>
      <c r="R222" s="37">
        <f t="shared" si="215"/>
        <v>3.4722222222222099E-3</v>
      </c>
      <c r="S222" s="37">
        <f t="shared" si="216"/>
        <v>6.3194444444444442E-2</v>
      </c>
      <c r="T222" s="37">
        <f t="shared" si="218"/>
        <v>1.1111111111111072E-2</v>
      </c>
      <c r="U222" s="22">
        <v>52</v>
      </c>
      <c r="V222" s="22">
        <f>INDEX('Počty dní'!A:E,MATCH(E222,'Počty dní'!C:C,0),4)</f>
        <v>205</v>
      </c>
      <c r="W222" s="29">
        <f t="shared" si="217"/>
        <v>10660</v>
      </c>
    </row>
    <row r="223" spans="1:24" ht="15" thickBot="1" x14ac:dyDescent="0.35">
      <c r="A223" s="30">
        <v>614</v>
      </c>
      <c r="B223" s="31">
        <v>6014</v>
      </c>
      <c r="C223" s="31" t="s">
        <v>2</v>
      </c>
      <c r="D223" s="31"/>
      <c r="E223" s="31" t="str">
        <f t="shared" si="211"/>
        <v>X</v>
      </c>
      <c r="F223" s="31" t="s">
        <v>142</v>
      </c>
      <c r="G223" s="31">
        <v>13</v>
      </c>
      <c r="H223" s="31" t="str">
        <f t="shared" si="212"/>
        <v>XXX423/13</v>
      </c>
      <c r="I223" s="31" t="s">
        <v>10</v>
      </c>
      <c r="J223" s="31" t="s">
        <v>11</v>
      </c>
      <c r="K223" s="32">
        <v>0.69097222222222221</v>
      </c>
      <c r="L223" s="32">
        <v>0.69444444444444453</v>
      </c>
      <c r="M223" s="31" t="s">
        <v>17</v>
      </c>
      <c r="N223" s="32">
        <v>0.73263888888888884</v>
      </c>
      <c r="O223" s="31" t="s">
        <v>58</v>
      </c>
      <c r="P223" s="31"/>
      <c r="Q223" s="38">
        <f t="shared" si="214"/>
        <v>3.8194444444444309E-2</v>
      </c>
      <c r="R223" s="38">
        <f t="shared" si="215"/>
        <v>3.4722222222223209E-3</v>
      </c>
      <c r="S223" s="38">
        <f t="shared" si="216"/>
        <v>4.166666666666663E-2</v>
      </c>
      <c r="T223" s="38">
        <f t="shared" si="218"/>
        <v>6.2499999999999778E-3</v>
      </c>
      <c r="U223" s="31">
        <v>35.4</v>
      </c>
      <c r="V223" s="31">
        <f>INDEX('Počty dní'!A:E,MATCH(E223,'Počty dní'!C:C,0),4)</f>
        <v>205</v>
      </c>
      <c r="W223" s="33">
        <f t="shared" si="217"/>
        <v>7257</v>
      </c>
    </row>
    <row r="224" spans="1:24" ht="15" thickBot="1" x14ac:dyDescent="0.35">
      <c r="A224" s="8" t="str">
        <f ca="1">CONCATENATE(INDIRECT("R[-3]C[0]",FALSE),"celkem")</f>
        <v>614celkem</v>
      </c>
      <c r="B224" s="9"/>
      <c r="C224" s="9" t="str">
        <f ca="1">INDIRECT("R[-1]C[12]",FALSE)</f>
        <v>Vlčatín</v>
      </c>
      <c r="D224" s="10"/>
      <c r="E224" s="9"/>
      <c r="F224" s="10"/>
      <c r="G224" s="11"/>
      <c r="H224" s="12"/>
      <c r="I224" s="13"/>
      <c r="J224" s="14" t="str">
        <f ca="1">INDIRECT("R[-2]C[0]",FALSE)</f>
        <v>V</v>
      </c>
      <c r="K224" s="15"/>
      <c r="L224" s="16"/>
      <c r="M224" s="17"/>
      <c r="N224" s="16"/>
      <c r="O224" s="18"/>
      <c r="P224" s="9"/>
      <c r="Q224" s="39">
        <f>SUM(Q218:Q223)</f>
        <v>0.26041666666666663</v>
      </c>
      <c r="R224" s="39">
        <f t="shared" ref="R224:T224" si="219">SUM(R218:R223)</f>
        <v>1.3194444444444564E-2</v>
      </c>
      <c r="S224" s="39">
        <f t="shared" si="219"/>
        <v>0.27361111111111114</v>
      </c>
      <c r="T224" s="39">
        <f t="shared" si="219"/>
        <v>0.27430555555555547</v>
      </c>
      <c r="U224" s="19">
        <f>SUM(U218:U223)</f>
        <v>229.20000000000002</v>
      </c>
      <c r="V224" s="20"/>
      <c r="W224" s="21">
        <f>SUM(W218:W223)</f>
        <v>46755</v>
      </c>
      <c r="X224" s="7"/>
    </row>
    <row r="225" spans="1:24" x14ac:dyDescent="0.3">
      <c r="L225" s="1"/>
      <c r="N225" s="1"/>
    </row>
    <row r="226" spans="1:24" ht="15" thickBot="1" x14ac:dyDescent="0.35">
      <c r="L226" s="1"/>
      <c r="N226" s="1"/>
    </row>
    <row r="227" spans="1:24" x14ac:dyDescent="0.3">
      <c r="A227" s="24">
        <v>615</v>
      </c>
      <c r="B227" s="25">
        <v>6015</v>
      </c>
      <c r="C227" s="25" t="s">
        <v>2</v>
      </c>
      <c r="D227" s="25"/>
      <c r="E227" s="25" t="str">
        <f t="shared" ref="E227:E232" si="220">CONCATENATE(C227,D227)</f>
        <v>X</v>
      </c>
      <c r="F227" s="25" t="s">
        <v>142</v>
      </c>
      <c r="G227" s="25">
        <v>6</v>
      </c>
      <c r="H227" s="25" t="str">
        <f t="shared" ref="H227:H232" si="221">CONCATENATE(F227,"/",G227)</f>
        <v>XXX423/6</v>
      </c>
      <c r="I227" s="25" t="s">
        <v>11</v>
      </c>
      <c r="J227" s="25" t="s">
        <v>11</v>
      </c>
      <c r="K227" s="26">
        <v>0.26180555555555557</v>
      </c>
      <c r="L227" s="26">
        <v>0.26319444444444445</v>
      </c>
      <c r="M227" s="25" t="s">
        <v>58</v>
      </c>
      <c r="N227" s="26">
        <v>0.30555555555555552</v>
      </c>
      <c r="O227" s="25" t="s">
        <v>17</v>
      </c>
      <c r="P227" s="25" t="str">
        <f>IF(M514=O227,"OK","POZOR")</f>
        <v>OK</v>
      </c>
      <c r="Q227" s="36">
        <f t="shared" ref="Q227:Q232" si="222">IF(ISNUMBER(G227),N227-L227,IF(F227="přejezd",N227-L227,0))</f>
        <v>4.2361111111111072E-2</v>
      </c>
      <c r="R227" s="36">
        <f t="shared" ref="R227:R232" si="223">IF(ISNUMBER(G227),L227-K227,0)</f>
        <v>1.388888888888884E-3</v>
      </c>
      <c r="S227" s="36">
        <f t="shared" ref="S227:S232" si="224">Q227+R227</f>
        <v>4.3749999999999956E-2</v>
      </c>
      <c r="T227" s="36"/>
      <c r="U227" s="25">
        <v>35.6</v>
      </c>
      <c r="V227" s="25">
        <f>INDEX('Počty dní'!A:E,MATCH(E227,'Počty dní'!C:C,0),4)</f>
        <v>205</v>
      </c>
      <c r="W227" s="27">
        <f t="shared" ref="W227:W232" si="225">V227*U227</f>
        <v>7298</v>
      </c>
    </row>
    <row r="228" spans="1:24" x14ac:dyDescent="0.3">
      <c r="A228" s="28">
        <v>615</v>
      </c>
      <c r="B228" s="22">
        <v>6015</v>
      </c>
      <c r="C228" s="22" t="s">
        <v>2</v>
      </c>
      <c r="D228" s="22"/>
      <c r="E228" s="22" t="str">
        <f t="shared" si="220"/>
        <v>X</v>
      </c>
      <c r="F228" s="22" t="s">
        <v>142</v>
      </c>
      <c r="G228" s="22">
        <v>5</v>
      </c>
      <c r="H228" s="22" t="str">
        <f t="shared" si="221"/>
        <v>XXX423/5</v>
      </c>
      <c r="I228" s="22" t="s">
        <v>10</v>
      </c>
      <c r="J228" s="22" t="s">
        <v>11</v>
      </c>
      <c r="K228" s="23">
        <v>0.44236111111111115</v>
      </c>
      <c r="L228" s="23">
        <v>0.44444444444444442</v>
      </c>
      <c r="M228" s="22" t="s">
        <v>17</v>
      </c>
      <c r="N228" s="23">
        <v>0.48541666666666666</v>
      </c>
      <c r="O228" s="22" t="s">
        <v>56</v>
      </c>
      <c r="P228" s="22" t="str">
        <f t="shared" ref="P228:P231" si="226">IF(M229=O228,"OK","POZOR")</f>
        <v>OK</v>
      </c>
      <c r="Q228" s="37">
        <f t="shared" ref="Q228:Q229" si="227">IF(ISNUMBER(G228),N228-L228,IF(F228="přejezd",N228-L228,0))</f>
        <v>4.0972222222222243E-2</v>
      </c>
      <c r="R228" s="37">
        <f t="shared" ref="R228:R229" si="228">IF(ISNUMBER(G228),L228-K228,0)</f>
        <v>2.0833333333332704E-3</v>
      </c>
      <c r="S228" s="37">
        <f t="shared" ref="S228:S229" si="229">Q228+R228</f>
        <v>4.3055555555555514E-2</v>
      </c>
      <c r="T228" s="37">
        <f t="shared" ref="T228:T229" si="230">K228-N227</f>
        <v>0.13680555555555562</v>
      </c>
      <c r="U228" s="22">
        <v>37.5</v>
      </c>
      <c r="V228" s="22">
        <f>INDEX('Počty dní'!A:E,MATCH(E228,'Počty dní'!C:C,0),4)</f>
        <v>205</v>
      </c>
      <c r="W228" s="29">
        <f t="shared" si="225"/>
        <v>7687.5</v>
      </c>
    </row>
    <row r="229" spans="1:24" x14ac:dyDescent="0.3">
      <c r="A229" s="28">
        <v>615</v>
      </c>
      <c r="B229" s="22">
        <v>6015</v>
      </c>
      <c r="C229" s="22" t="s">
        <v>2</v>
      </c>
      <c r="D229" s="22"/>
      <c r="E229" s="22" t="str">
        <f t="shared" si="220"/>
        <v>X</v>
      </c>
      <c r="F229" s="22" t="s">
        <v>142</v>
      </c>
      <c r="G229" s="22">
        <v>12</v>
      </c>
      <c r="H229" s="22" t="str">
        <f t="shared" si="221"/>
        <v>XXX423/12</v>
      </c>
      <c r="I229" s="22" t="s">
        <v>11</v>
      </c>
      <c r="J229" s="22" t="s">
        <v>11</v>
      </c>
      <c r="K229" s="23">
        <v>0.53819444444444442</v>
      </c>
      <c r="L229" s="23">
        <v>0.54166666666666663</v>
      </c>
      <c r="M229" s="22" t="s">
        <v>56</v>
      </c>
      <c r="N229" s="23">
        <v>0.60138888888888886</v>
      </c>
      <c r="O229" s="22" t="s">
        <v>17</v>
      </c>
      <c r="P229" s="22" t="str">
        <f t="shared" si="226"/>
        <v>OK</v>
      </c>
      <c r="Q229" s="37">
        <f t="shared" si="227"/>
        <v>5.9722222222222232E-2</v>
      </c>
      <c r="R229" s="37">
        <f t="shared" si="228"/>
        <v>3.4722222222222099E-3</v>
      </c>
      <c r="S229" s="37">
        <f t="shared" si="229"/>
        <v>6.3194444444444442E-2</v>
      </c>
      <c r="T229" s="37">
        <f t="shared" si="230"/>
        <v>5.2777777777777757E-2</v>
      </c>
      <c r="U229" s="22">
        <v>52</v>
      </c>
      <c r="V229" s="22">
        <f>INDEX('Počty dní'!A:E,MATCH(E229,'Počty dní'!C:C,0),4)</f>
        <v>205</v>
      </c>
      <c r="W229" s="29">
        <f t="shared" si="225"/>
        <v>10660</v>
      </c>
    </row>
    <row r="230" spans="1:24" x14ac:dyDescent="0.3">
      <c r="A230" s="28">
        <v>615</v>
      </c>
      <c r="B230" s="22">
        <v>6015</v>
      </c>
      <c r="C230" s="22" t="s">
        <v>2</v>
      </c>
      <c r="D230" s="22"/>
      <c r="E230" s="22" t="str">
        <f t="shared" si="220"/>
        <v>X</v>
      </c>
      <c r="F230" s="22" t="s">
        <v>142</v>
      </c>
      <c r="G230" s="22">
        <v>9</v>
      </c>
      <c r="H230" s="22" t="str">
        <f t="shared" si="221"/>
        <v>XXX423/9</v>
      </c>
      <c r="I230" s="22" t="s">
        <v>11</v>
      </c>
      <c r="J230" s="22" t="s">
        <v>11</v>
      </c>
      <c r="K230" s="23">
        <v>0.60763888888888895</v>
      </c>
      <c r="L230" s="23">
        <v>0.61111111111111105</v>
      </c>
      <c r="M230" s="22" t="s">
        <v>17</v>
      </c>
      <c r="N230" s="23">
        <v>0.65208333333333335</v>
      </c>
      <c r="O230" s="22" t="s">
        <v>56</v>
      </c>
      <c r="P230" s="22" t="str">
        <f t="shared" si="226"/>
        <v>OK</v>
      </c>
      <c r="Q230" s="37">
        <f t="shared" si="222"/>
        <v>4.0972222222222299E-2</v>
      </c>
      <c r="R230" s="37">
        <f t="shared" si="223"/>
        <v>3.4722222222220989E-3</v>
      </c>
      <c r="S230" s="37">
        <f t="shared" si="224"/>
        <v>4.4444444444444398E-2</v>
      </c>
      <c r="T230" s="37">
        <f t="shared" ref="T230:T232" si="231">K230-N229</f>
        <v>6.2500000000000888E-3</v>
      </c>
      <c r="U230" s="22">
        <v>37.5</v>
      </c>
      <c r="V230" s="22">
        <f>INDEX('Počty dní'!A:E,MATCH(E230,'Počty dní'!C:C,0),4)</f>
        <v>205</v>
      </c>
      <c r="W230" s="29">
        <f t="shared" si="225"/>
        <v>7687.5</v>
      </c>
    </row>
    <row r="231" spans="1:24" x14ac:dyDescent="0.3">
      <c r="A231" s="28">
        <v>615</v>
      </c>
      <c r="B231" s="22">
        <v>6015</v>
      </c>
      <c r="C231" s="22" t="s">
        <v>2</v>
      </c>
      <c r="D231" s="22"/>
      <c r="E231" s="22" t="str">
        <f t="shared" si="220"/>
        <v>X</v>
      </c>
      <c r="F231" s="22" t="s">
        <v>142</v>
      </c>
      <c r="G231" s="22">
        <v>16</v>
      </c>
      <c r="H231" s="22" t="str">
        <f t="shared" si="221"/>
        <v>XXX423/16</v>
      </c>
      <c r="I231" s="22" t="s">
        <v>10</v>
      </c>
      <c r="J231" s="22" t="s">
        <v>11</v>
      </c>
      <c r="K231" s="23">
        <v>0.70694444444444438</v>
      </c>
      <c r="L231" s="23">
        <v>0.70833333333333337</v>
      </c>
      <c r="M231" s="22" t="s">
        <v>56</v>
      </c>
      <c r="N231" s="23">
        <v>0.73888888888888893</v>
      </c>
      <c r="O231" s="22" t="s">
        <v>17</v>
      </c>
      <c r="P231" s="22" t="str">
        <f t="shared" si="226"/>
        <v>OK</v>
      </c>
      <c r="Q231" s="37">
        <f t="shared" ref="Q231" si="232">IF(ISNUMBER(G231),N231-L231,IF(F231="přejezd",N231-L231,0))</f>
        <v>3.0555555555555558E-2</v>
      </c>
      <c r="R231" s="37">
        <f t="shared" ref="R231" si="233">IF(ISNUMBER(G231),L231-K231,0)</f>
        <v>1.388888888888995E-3</v>
      </c>
      <c r="S231" s="37">
        <f t="shared" ref="S231" si="234">Q231+R231</f>
        <v>3.1944444444444553E-2</v>
      </c>
      <c r="T231" s="37">
        <f t="shared" ref="T231" si="235">K231-N230</f>
        <v>5.4861111111111027E-2</v>
      </c>
      <c r="U231" s="22">
        <v>28.9</v>
      </c>
      <c r="V231" s="22">
        <f>INDEX('Počty dní'!A:E,MATCH(E231,'Počty dní'!C:C,0),4)</f>
        <v>205</v>
      </c>
      <c r="W231" s="29">
        <f t="shared" si="225"/>
        <v>5924.5</v>
      </c>
    </row>
    <row r="232" spans="1:24" ht="15" thickBot="1" x14ac:dyDescent="0.35">
      <c r="A232" s="30">
        <v>615</v>
      </c>
      <c r="B232" s="31">
        <v>6015</v>
      </c>
      <c r="C232" s="31" t="s">
        <v>2</v>
      </c>
      <c r="D232" s="31"/>
      <c r="E232" s="31" t="str">
        <f t="shared" si="220"/>
        <v>X</v>
      </c>
      <c r="F232" s="31" t="s">
        <v>142</v>
      </c>
      <c r="G232" s="31">
        <v>15</v>
      </c>
      <c r="H232" s="31" t="str">
        <f t="shared" si="221"/>
        <v>XXX423/15</v>
      </c>
      <c r="I232" s="31" t="s">
        <v>10</v>
      </c>
      <c r="J232" s="31" t="s">
        <v>11</v>
      </c>
      <c r="K232" s="32">
        <v>0.77638888888888891</v>
      </c>
      <c r="L232" s="32">
        <v>0.77777777777777779</v>
      </c>
      <c r="M232" s="31" t="s">
        <v>17</v>
      </c>
      <c r="N232" s="32">
        <v>0.8125</v>
      </c>
      <c r="O232" s="31" t="s">
        <v>58</v>
      </c>
      <c r="P232" s="31"/>
      <c r="Q232" s="38">
        <f t="shared" si="222"/>
        <v>3.472222222222221E-2</v>
      </c>
      <c r="R232" s="38">
        <f t="shared" si="223"/>
        <v>1.388888888888884E-3</v>
      </c>
      <c r="S232" s="38">
        <f t="shared" si="224"/>
        <v>3.6111111111111094E-2</v>
      </c>
      <c r="T232" s="38">
        <f t="shared" si="231"/>
        <v>3.7499999999999978E-2</v>
      </c>
      <c r="U232" s="31">
        <v>32.200000000000003</v>
      </c>
      <c r="V232" s="31">
        <f>INDEX('Počty dní'!A:E,MATCH(E232,'Počty dní'!C:C,0),4)</f>
        <v>205</v>
      </c>
      <c r="W232" s="33">
        <f t="shared" si="225"/>
        <v>6601.0000000000009</v>
      </c>
    </row>
    <row r="233" spans="1:24" ht="15" thickBot="1" x14ac:dyDescent="0.35">
      <c r="A233" s="8" t="str">
        <f ca="1">CONCATENATE(INDIRECT("R[-3]C[0]",FALSE),"celkem")</f>
        <v>615celkem</v>
      </c>
      <c r="B233" s="9"/>
      <c r="C233" s="9" t="str">
        <f ca="1">INDIRECT("R[-1]C[12]",FALSE)</f>
        <v>Vlčatín</v>
      </c>
      <c r="D233" s="10"/>
      <c r="E233" s="9"/>
      <c r="F233" s="10"/>
      <c r="G233" s="11"/>
      <c r="H233" s="12"/>
      <c r="I233" s="13"/>
      <c r="J233" s="14" t="str">
        <f ca="1">INDIRECT("R[-2]C[0]",FALSE)</f>
        <v>V</v>
      </c>
      <c r="K233" s="15"/>
      <c r="L233" s="16"/>
      <c r="M233" s="17"/>
      <c r="N233" s="16"/>
      <c r="O233" s="18"/>
      <c r="P233" s="9"/>
      <c r="Q233" s="39">
        <f>SUM(Q227:Q232)</f>
        <v>0.24930555555555561</v>
      </c>
      <c r="R233" s="39">
        <f>SUM(R227:R232)</f>
        <v>1.3194444444444342E-2</v>
      </c>
      <c r="S233" s="39">
        <f>SUM(S227:S232)</f>
        <v>0.26249999999999996</v>
      </c>
      <c r="T233" s="39">
        <f>SUM(T227:T232)</f>
        <v>0.28819444444444448</v>
      </c>
      <c r="U233" s="19">
        <f>SUM(U227:U232)</f>
        <v>223.7</v>
      </c>
      <c r="V233" s="20"/>
      <c r="W233" s="21">
        <f>SUM(W227:W232)</f>
        <v>45858.5</v>
      </c>
      <c r="X233" s="7"/>
    </row>
    <row r="234" spans="1:24" x14ac:dyDescent="0.3">
      <c r="L234" s="1"/>
      <c r="N234" s="1"/>
    </row>
    <row r="235" spans="1:24" ht="15" thickBot="1" x14ac:dyDescent="0.35">
      <c r="L235" s="1"/>
      <c r="N235" s="1"/>
    </row>
    <row r="236" spans="1:24" x14ac:dyDescent="0.3">
      <c r="A236" s="24">
        <v>616</v>
      </c>
      <c r="B236" s="25">
        <v>6016</v>
      </c>
      <c r="C236" s="25" t="s">
        <v>2</v>
      </c>
      <c r="D236" s="25">
        <v>10</v>
      </c>
      <c r="E236" s="25" t="str">
        <f t="shared" ref="E236:E238" si="236">CONCATENATE(C236,D236)</f>
        <v>X10</v>
      </c>
      <c r="F236" s="25" t="s">
        <v>142</v>
      </c>
      <c r="G236" s="25">
        <v>4</v>
      </c>
      <c r="H236" s="25" t="str">
        <f t="shared" ref="H236:H243" si="237">CONCATENATE(F236,"/",G236)</f>
        <v>XXX423/4</v>
      </c>
      <c r="I236" s="25" t="s">
        <v>10</v>
      </c>
      <c r="J236" s="25" t="s">
        <v>10</v>
      </c>
      <c r="K236" s="26">
        <v>0.23611111111111113</v>
      </c>
      <c r="L236" s="26">
        <v>0.23680555555555557</v>
      </c>
      <c r="M236" s="25" t="s">
        <v>57</v>
      </c>
      <c r="N236" s="26">
        <v>0.2638888888888889</v>
      </c>
      <c r="O236" s="25" t="s">
        <v>17</v>
      </c>
      <c r="P236" s="25" t="str">
        <f t="shared" ref="P236:P242" si="238">IF(M237=O236,"OK","POZOR")</f>
        <v>OK</v>
      </c>
      <c r="Q236" s="36">
        <f t="shared" ref="Q236:Q243" si="239">IF(ISNUMBER(G236),N236-L236,IF(F236="přejezd",N236-L236,0))</f>
        <v>2.708333333333332E-2</v>
      </c>
      <c r="R236" s="36">
        <f t="shared" ref="R236:R243" si="240">IF(ISNUMBER(G236),L236-K236,0)</f>
        <v>6.9444444444444198E-4</v>
      </c>
      <c r="S236" s="36">
        <f t="shared" ref="S236:S243" si="241">Q236+R236</f>
        <v>2.7777777777777762E-2</v>
      </c>
      <c r="T236" s="36"/>
      <c r="U236" s="25">
        <v>25.5</v>
      </c>
      <c r="V236" s="25">
        <f>INDEX('Počty dní'!A:E,MATCH(E236,'Počty dní'!C:C,0),4)</f>
        <v>195</v>
      </c>
      <c r="W236" s="27">
        <f t="shared" ref="W236:W238" si="242">V236*U236</f>
        <v>4972.5</v>
      </c>
    </row>
    <row r="237" spans="1:24" x14ac:dyDescent="0.3">
      <c r="A237" s="28">
        <v>616</v>
      </c>
      <c r="B237" s="22">
        <v>6016</v>
      </c>
      <c r="C237" s="22" t="s">
        <v>2</v>
      </c>
      <c r="D237" s="22">
        <v>10</v>
      </c>
      <c r="E237" s="22" t="str">
        <f t="shared" si="236"/>
        <v>X10</v>
      </c>
      <c r="F237" s="22" t="s">
        <v>130</v>
      </c>
      <c r="G237" s="22">
        <v>1</v>
      </c>
      <c r="H237" s="22" t="str">
        <f t="shared" si="237"/>
        <v>XXX422/1</v>
      </c>
      <c r="I237" s="22" t="s">
        <v>10</v>
      </c>
      <c r="J237" s="22" t="s">
        <v>10</v>
      </c>
      <c r="K237" s="23">
        <v>0.26944444444444443</v>
      </c>
      <c r="L237" s="23">
        <v>0.27083333333333331</v>
      </c>
      <c r="M237" s="22" t="s">
        <v>17</v>
      </c>
      <c r="N237" s="23">
        <v>0.2902777777777778</v>
      </c>
      <c r="O237" s="22" t="s">
        <v>94</v>
      </c>
      <c r="P237" s="22" t="str">
        <f t="shared" si="238"/>
        <v>OK</v>
      </c>
      <c r="Q237" s="37">
        <f t="shared" si="239"/>
        <v>1.9444444444444486E-2</v>
      </c>
      <c r="R237" s="37">
        <f t="shared" si="240"/>
        <v>1.388888888888884E-3</v>
      </c>
      <c r="S237" s="37">
        <f t="shared" si="241"/>
        <v>2.083333333333337E-2</v>
      </c>
      <c r="T237" s="37">
        <f t="shared" ref="T237:T242" si="243">K237-N236</f>
        <v>5.5555555555555358E-3</v>
      </c>
      <c r="U237" s="22">
        <v>17.899999999999999</v>
      </c>
      <c r="V237" s="22">
        <f>INDEX('Počty dní'!A:E,MATCH(E237,'Počty dní'!C:C,0),4)</f>
        <v>195</v>
      </c>
      <c r="W237" s="29">
        <f t="shared" si="242"/>
        <v>3490.4999999999995</v>
      </c>
    </row>
    <row r="238" spans="1:24" x14ac:dyDescent="0.3">
      <c r="A238" s="28">
        <v>616</v>
      </c>
      <c r="B238" s="22">
        <v>6016</v>
      </c>
      <c r="C238" s="22" t="s">
        <v>2</v>
      </c>
      <c r="D238" s="22">
        <v>10</v>
      </c>
      <c r="E238" s="22" t="str">
        <f t="shared" si="236"/>
        <v>X10</v>
      </c>
      <c r="F238" s="22" t="s">
        <v>130</v>
      </c>
      <c r="G238" s="22">
        <v>2</v>
      </c>
      <c r="H238" s="22" t="str">
        <f t="shared" si="237"/>
        <v>XXX422/2</v>
      </c>
      <c r="I238" s="22" t="s">
        <v>10</v>
      </c>
      <c r="J238" s="22" t="s">
        <v>10</v>
      </c>
      <c r="K238" s="23">
        <v>0.29166666666666669</v>
      </c>
      <c r="L238" s="23">
        <v>0.29305555555555557</v>
      </c>
      <c r="M238" s="22" t="s">
        <v>94</v>
      </c>
      <c r="N238" s="23">
        <v>0.3125</v>
      </c>
      <c r="O238" s="22" t="s">
        <v>17</v>
      </c>
      <c r="P238" s="22" t="str">
        <f t="shared" si="238"/>
        <v>OK</v>
      </c>
      <c r="Q238" s="37">
        <f t="shared" si="239"/>
        <v>1.9444444444444431E-2</v>
      </c>
      <c r="R238" s="37">
        <f t="shared" si="240"/>
        <v>1.388888888888884E-3</v>
      </c>
      <c r="S238" s="37">
        <f t="shared" si="241"/>
        <v>2.0833333333333315E-2</v>
      </c>
      <c r="T238" s="37">
        <f t="shared" si="243"/>
        <v>1.388888888888884E-3</v>
      </c>
      <c r="U238" s="22">
        <v>17.899999999999999</v>
      </c>
      <c r="V238" s="22">
        <f>INDEX('Počty dní'!A:E,MATCH(E238,'Počty dní'!C:C,0),4)</f>
        <v>195</v>
      </c>
      <c r="W238" s="29">
        <f t="shared" si="242"/>
        <v>3490.4999999999995</v>
      </c>
    </row>
    <row r="239" spans="1:24" x14ac:dyDescent="0.3">
      <c r="A239" s="28">
        <v>616</v>
      </c>
      <c r="B239" s="22">
        <v>6016</v>
      </c>
      <c r="C239" s="22" t="s">
        <v>2</v>
      </c>
      <c r="D239" s="22"/>
      <c r="E239" s="22" t="str">
        <f>CONCATENATE(C239,D239)</f>
        <v>X</v>
      </c>
      <c r="F239" s="22" t="s">
        <v>137</v>
      </c>
      <c r="G239" s="22">
        <v>5</v>
      </c>
      <c r="H239" s="22" t="str">
        <f>CONCATENATE(F239,"/",G239)</f>
        <v>XXX482/5</v>
      </c>
      <c r="I239" s="22" t="s">
        <v>10</v>
      </c>
      <c r="J239" s="22" t="s">
        <v>10</v>
      </c>
      <c r="K239" s="23">
        <v>0.42708333333333331</v>
      </c>
      <c r="L239" s="23">
        <v>0.4291666666666667</v>
      </c>
      <c r="M239" s="22" t="s">
        <v>17</v>
      </c>
      <c r="N239" s="23">
        <v>0.47638888888888892</v>
      </c>
      <c r="O239" s="22" t="s">
        <v>47</v>
      </c>
      <c r="P239" s="22" t="str">
        <f t="shared" si="238"/>
        <v>OK</v>
      </c>
      <c r="Q239" s="37">
        <f t="shared" si="239"/>
        <v>4.7222222222222221E-2</v>
      </c>
      <c r="R239" s="37">
        <f t="shared" si="240"/>
        <v>2.0833333333333814E-3</v>
      </c>
      <c r="S239" s="37">
        <f t="shared" si="241"/>
        <v>4.9305555555555602E-2</v>
      </c>
      <c r="T239" s="37">
        <f t="shared" si="243"/>
        <v>0.11458333333333331</v>
      </c>
      <c r="U239" s="22">
        <v>43.1</v>
      </c>
      <c r="V239" s="22">
        <f>INDEX('Počty dní'!A:E,MATCH(E239,'Počty dní'!C:C,0),4)</f>
        <v>205</v>
      </c>
      <c r="W239" s="29">
        <f>V239*U239</f>
        <v>8835.5</v>
      </c>
    </row>
    <row r="240" spans="1:24" x14ac:dyDescent="0.3">
      <c r="A240" s="28">
        <v>616</v>
      </c>
      <c r="B240" s="22">
        <v>6016</v>
      </c>
      <c r="C240" s="22" t="s">
        <v>2</v>
      </c>
      <c r="D240" s="22"/>
      <c r="E240" s="22" t="str">
        <f>CONCATENATE(C240,D240)</f>
        <v>X</v>
      </c>
      <c r="F240" s="22" t="s">
        <v>137</v>
      </c>
      <c r="G240" s="22">
        <v>12</v>
      </c>
      <c r="H240" s="22" t="str">
        <f>CONCATENATE(F240,"/",G240)</f>
        <v>XXX482/12</v>
      </c>
      <c r="I240" s="22" t="s">
        <v>10</v>
      </c>
      <c r="J240" s="22" t="s">
        <v>10</v>
      </c>
      <c r="K240" s="23">
        <v>0.52083333333333337</v>
      </c>
      <c r="L240" s="23">
        <v>0.52222222222222225</v>
      </c>
      <c r="M240" s="22" t="s">
        <v>47</v>
      </c>
      <c r="N240" s="23">
        <v>0.57222222222222219</v>
      </c>
      <c r="O240" s="22" t="s">
        <v>17</v>
      </c>
      <c r="P240" s="22" t="str">
        <f t="shared" si="238"/>
        <v>OK</v>
      </c>
      <c r="Q240" s="37">
        <f t="shared" si="239"/>
        <v>4.9999999999999933E-2</v>
      </c>
      <c r="R240" s="37">
        <f t="shared" si="240"/>
        <v>1.388888888888884E-3</v>
      </c>
      <c r="S240" s="37">
        <f t="shared" si="241"/>
        <v>5.1388888888888817E-2</v>
      </c>
      <c r="T240" s="37">
        <f t="shared" si="243"/>
        <v>4.4444444444444453E-2</v>
      </c>
      <c r="U240" s="22">
        <v>44.1</v>
      </c>
      <c r="V240" s="22">
        <f>INDEX('Počty dní'!A:E,MATCH(E240,'Počty dní'!C:C,0),4)</f>
        <v>205</v>
      </c>
      <c r="W240" s="29">
        <f>V240*U240</f>
        <v>9040.5</v>
      </c>
    </row>
    <row r="241" spans="1:24" x14ac:dyDescent="0.3">
      <c r="A241" s="28">
        <v>616</v>
      </c>
      <c r="B241" s="22">
        <v>6016</v>
      </c>
      <c r="C241" s="22" t="s">
        <v>2</v>
      </c>
      <c r="D241" s="22">
        <v>10</v>
      </c>
      <c r="E241" s="22" t="str">
        <f t="shared" ref="E241:E243" si="244">CONCATENATE(C241,D241)</f>
        <v>X10</v>
      </c>
      <c r="F241" s="22" t="s">
        <v>130</v>
      </c>
      <c r="G241" s="22">
        <v>3</v>
      </c>
      <c r="H241" s="22" t="str">
        <f t="shared" si="237"/>
        <v>XXX422/3</v>
      </c>
      <c r="I241" s="22" t="s">
        <v>10</v>
      </c>
      <c r="J241" s="22" t="s">
        <v>10</v>
      </c>
      <c r="K241" s="23">
        <v>0.57986111111111105</v>
      </c>
      <c r="L241" s="23">
        <v>0.58333333333333337</v>
      </c>
      <c r="M241" s="22" t="s">
        <v>17</v>
      </c>
      <c r="N241" s="23">
        <v>0.60277777777777775</v>
      </c>
      <c r="O241" s="22" t="s">
        <v>94</v>
      </c>
      <c r="P241" s="22" t="str">
        <f t="shared" si="238"/>
        <v>OK</v>
      </c>
      <c r="Q241" s="37">
        <f t="shared" si="239"/>
        <v>1.9444444444444375E-2</v>
      </c>
      <c r="R241" s="37">
        <f t="shared" si="240"/>
        <v>3.4722222222223209E-3</v>
      </c>
      <c r="S241" s="37">
        <f t="shared" si="241"/>
        <v>2.2916666666666696E-2</v>
      </c>
      <c r="T241" s="37">
        <f t="shared" si="243"/>
        <v>7.6388888888888618E-3</v>
      </c>
      <c r="U241" s="22">
        <v>17.899999999999999</v>
      </c>
      <c r="V241" s="22">
        <f>INDEX('Počty dní'!A:E,MATCH(E241,'Počty dní'!C:C,0),4)</f>
        <v>195</v>
      </c>
      <c r="W241" s="29">
        <f t="shared" ref="W241:W243" si="245">V241*U241</f>
        <v>3490.4999999999995</v>
      </c>
    </row>
    <row r="242" spans="1:24" x14ac:dyDescent="0.3">
      <c r="A242" s="28">
        <v>616</v>
      </c>
      <c r="B242" s="22">
        <v>6016</v>
      </c>
      <c r="C242" s="22" t="s">
        <v>2</v>
      </c>
      <c r="D242" s="22">
        <v>10</v>
      </c>
      <c r="E242" s="22" t="str">
        <f t="shared" si="244"/>
        <v>X10</v>
      </c>
      <c r="F242" s="22" t="s">
        <v>130</v>
      </c>
      <c r="G242" s="22">
        <v>4</v>
      </c>
      <c r="H242" s="22" t="str">
        <f t="shared" si="237"/>
        <v>XXX422/4</v>
      </c>
      <c r="I242" s="22" t="s">
        <v>10</v>
      </c>
      <c r="J242" s="22" t="s">
        <v>10</v>
      </c>
      <c r="K242" s="23">
        <v>0.60416666666666663</v>
      </c>
      <c r="L242" s="23">
        <v>0.60555555555555551</v>
      </c>
      <c r="M242" s="22" t="s">
        <v>94</v>
      </c>
      <c r="N242" s="23">
        <v>0.625</v>
      </c>
      <c r="O242" s="22" t="s">
        <v>17</v>
      </c>
      <c r="P242" s="22" t="str">
        <f t="shared" si="238"/>
        <v>OK</v>
      </c>
      <c r="Q242" s="37">
        <f t="shared" si="239"/>
        <v>1.9444444444444486E-2</v>
      </c>
      <c r="R242" s="37">
        <f t="shared" si="240"/>
        <v>1.388888888888884E-3</v>
      </c>
      <c r="S242" s="37">
        <f t="shared" si="241"/>
        <v>2.083333333333337E-2</v>
      </c>
      <c r="T242" s="37">
        <f t="shared" si="243"/>
        <v>1.388888888888884E-3</v>
      </c>
      <c r="U242" s="22">
        <v>17.899999999999999</v>
      </c>
      <c r="V242" s="22">
        <f>INDEX('Počty dní'!A:E,MATCH(E242,'Počty dní'!C:C,0),4)</f>
        <v>195</v>
      </c>
      <c r="W242" s="29">
        <f t="shared" si="245"/>
        <v>3490.4999999999995</v>
      </c>
    </row>
    <row r="243" spans="1:24" ht="15" thickBot="1" x14ac:dyDescent="0.35">
      <c r="A243" s="30">
        <v>616</v>
      </c>
      <c r="B243" s="31">
        <v>6016</v>
      </c>
      <c r="C243" s="31" t="s">
        <v>2</v>
      </c>
      <c r="D243" s="31">
        <v>10</v>
      </c>
      <c r="E243" s="31" t="str">
        <f t="shared" si="244"/>
        <v>X10</v>
      </c>
      <c r="F243" s="31" t="s">
        <v>142</v>
      </c>
      <c r="G243" s="31">
        <v>11</v>
      </c>
      <c r="H243" s="31" t="str">
        <f t="shared" si="237"/>
        <v>XXX423/11</v>
      </c>
      <c r="I243" s="31" t="s">
        <v>10</v>
      </c>
      <c r="J243" s="31" t="s">
        <v>10</v>
      </c>
      <c r="K243" s="32">
        <v>0.65069444444444446</v>
      </c>
      <c r="L243" s="32">
        <v>0.65277777777777779</v>
      </c>
      <c r="M243" s="31" t="s">
        <v>17</v>
      </c>
      <c r="N243" s="32">
        <v>0.67986111111111114</v>
      </c>
      <c r="O243" s="31" t="s">
        <v>57</v>
      </c>
      <c r="P243" s="31"/>
      <c r="Q243" s="38">
        <f t="shared" si="239"/>
        <v>2.7083333333333348E-2</v>
      </c>
      <c r="R243" s="38">
        <f t="shared" si="240"/>
        <v>2.0833333333333259E-3</v>
      </c>
      <c r="S243" s="38">
        <f t="shared" si="241"/>
        <v>2.9166666666666674E-2</v>
      </c>
      <c r="T243" s="38">
        <f t="shared" ref="T243" si="246">K243-N242</f>
        <v>2.5694444444444464E-2</v>
      </c>
      <c r="U243" s="31">
        <v>25.5</v>
      </c>
      <c r="V243" s="31">
        <f>INDEX('Počty dní'!A:E,MATCH(E243,'Počty dní'!C:C,0),4)</f>
        <v>195</v>
      </c>
      <c r="W243" s="33">
        <f t="shared" si="245"/>
        <v>4972.5</v>
      </c>
    </row>
    <row r="244" spans="1:24" ht="15" thickBot="1" x14ac:dyDescent="0.35">
      <c r="A244" s="8" t="str">
        <f ca="1">CONCATENATE(INDIRECT("R[-3]C[0]",FALSE),"celkem")</f>
        <v>616celkem</v>
      </c>
      <c r="B244" s="9"/>
      <c r="C244" s="9" t="str">
        <f ca="1">INDIRECT("R[-1]C[12]",FALSE)</f>
        <v>Hroznatín</v>
      </c>
      <c r="D244" s="10"/>
      <c r="E244" s="9"/>
      <c r="F244" s="10"/>
      <c r="G244" s="11"/>
      <c r="H244" s="12"/>
      <c r="I244" s="13"/>
      <c r="J244" s="14" t="str">
        <f ca="1">INDIRECT("R[-2]C[0]",FALSE)</f>
        <v>S</v>
      </c>
      <c r="K244" s="15"/>
      <c r="L244" s="16"/>
      <c r="M244" s="17"/>
      <c r="N244" s="16"/>
      <c r="O244" s="18"/>
      <c r="P244" s="9"/>
      <c r="Q244" s="39">
        <f>SUM(Q236:Q243)</f>
        <v>0.2291666666666666</v>
      </c>
      <c r="R244" s="39">
        <f>SUM(R236:R243)</f>
        <v>1.3888888888889006E-2</v>
      </c>
      <c r="S244" s="39">
        <f>SUM(S236:S243)</f>
        <v>0.24305555555555561</v>
      </c>
      <c r="T244" s="39">
        <f>SUM(T236:T243)</f>
        <v>0.2006944444444444</v>
      </c>
      <c r="U244" s="19">
        <f>SUM(U236:U243)</f>
        <v>209.8</v>
      </c>
      <c r="V244" s="20"/>
      <c r="W244" s="21">
        <f>SUM(W236:W243)</f>
        <v>41783</v>
      </c>
      <c r="X244" s="7"/>
    </row>
    <row r="245" spans="1:24" x14ac:dyDescent="0.3">
      <c r="C245" s="1"/>
      <c r="D245" s="1"/>
      <c r="E245" s="1"/>
      <c r="F245" s="1"/>
      <c r="G245" s="1"/>
      <c r="H245" s="1"/>
      <c r="K245" s="1"/>
      <c r="L245" s="1"/>
      <c r="M245" s="1"/>
      <c r="N245" s="1"/>
      <c r="O245" s="1"/>
    </row>
    <row r="246" spans="1:24" ht="15" thickBot="1" x14ac:dyDescent="0.35">
      <c r="L246" s="1"/>
      <c r="N246" s="1"/>
      <c r="O246" s="1"/>
    </row>
    <row r="247" spans="1:24" x14ac:dyDescent="0.3">
      <c r="A247" s="24">
        <v>617</v>
      </c>
      <c r="B247" s="25">
        <v>6017</v>
      </c>
      <c r="C247" s="25" t="s">
        <v>2</v>
      </c>
      <c r="D247" s="25"/>
      <c r="E247" s="25" t="str">
        <f t="shared" ref="E247:E252" si="247">CONCATENATE(C247,D247)</f>
        <v>X</v>
      </c>
      <c r="F247" s="25" t="s">
        <v>135</v>
      </c>
      <c r="G247" s="25">
        <v>1</v>
      </c>
      <c r="H247" s="25" t="str">
        <f t="shared" ref="H247:H252" si="248">CONCATENATE(F247,"/",G247)</f>
        <v>XXX455/1</v>
      </c>
      <c r="I247" s="25" t="s">
        <v>10</v>
      </c>
      <c r="J247" s="25" t="s">
        <v>11</v>
      </c>
      <c r="K247" s="26">
        <v>0.22083333333333333</v>
      </c>
      <c r="L247" s="26">
        <v>0.22222222222222221</v>
      </c>
      <c r="M247" s="25" t="s">
        <v>17</v>
      </c>
      <c r="N247" s="26">
        <v>0.25555555555555559</v>
      </c>
      <c r="O247" s="25" t="s">
        <v>1</v>
      </c>
      <c r="P247" s="25" t="str">
        <f t="shared" ref="P247:P251" si="249">IF(M248=O247,"OK","POZOR")</f>
        <v>OK</v>
      </c>
      <c r="Q247" s="36">
        <f t="shared" ref="Q247:Q252" si="250">IF(ISNUMBER(G247),N247-L247,IF(F247="přejezd",N247-L247,0))</f>
        <v>3.3333333333333381E-2</v>
      </c>
      <c r="R247" s="36">
        <f t="shared" ref="R247:R252" si="251">IF(ISNUMBER(G247),L247-K247,0)</f>
        <v>1.388888888888884E-3</v>
      </c>
      <c r="S247" s="36">
        <f t="shared" ref="S247:S252" si="252">Q247+R247</f>
        <v>3.4722222222222265E-2</v>
      </c>
      <c r="T247" s="36"/>
      <c r="U247" s="25">
        <v>36</v>
      </c>
      <c r="V247" s="25">
        <f>INDEX('Počty dní'!A:E,MATCH(E247,'Počty dní'!C:C,0),4)</f>
        <v>205</v>
      </c>
      <c r="W247" s="27">
        <f t="shared" ref="W247:W252" si="253">V247*U247</f>
        <v>7380</v>
      </c>
    </row>
    <row r="248" spans="1:24" x14ac:dyDescent="0.3">
      <c r="A248" s="28">
        <v>617</v>
      </c>
      <c r="B248" s="22">
        <v>6017</v>
      </c>
      <c r="C248" s="22" t="s">
        <v>2</v>
      </c>
      <c r="D248" s="22"/>
      <c r="E248" s="22" t="str">
        <f t="shared" si="247"/>
        <v>X</v>
      </c>
      <c r="F248" s="22" t="s">
        <v>135</v>
      </c>
      <c r="G248" s="22">
        <v>6</v>
      </c>
      <c r="H248" s="22" t="str">
        <f t="shared" si="248"/>
        <v>XXX455/6</v>
      </c>
      <c r="I248" s="22" t="s">
        <v>11</v>
      </c>
      <c r="J248" s="22" t="s">
        <v>11</v>
      </c>
      <c r="K248" s="23">
        <v>0.25625000000000003</v>
      </c>
      <c r="L248" s="23">
        <v>0.25694444444444448</v>
      </c>
      <c r="M248" s="22" t="s">
        <v>1</v>
      </c>
      <c r="N248" s="23">
        <v>0.30902777777777779</v>
      </c>
      <c r="O248" s="22" t="s">
        <v>17</v>
      </c>
      <c r="P248" s="22" t="str">
        <f t="shared" si="249"/>
        <v>OK</v>
      </c>
      <c r="Q248" s="37">
        <f t="shared" si="250"/>
        <v>5.2083333333333315E-2</v>
      </c>
      <c r="R248" s="37">
        <f t="shared" si="251"/>
        <v>6.9444444444444198E-4</v>
      </c>
      <c r="S248" s="37">
        <f t="shared" si="252"/>
        <v>5.2777777777777757E-2</v>
      </c>
      <c r="T248" s="37">
        <f t="shared" ref="T248:T252" si="254">K248-N247</f>
        <v>6.9444444444444198E-4</v>
      </c>
      <c r="U248" s="22">
        <v>43</v>
      </c>
      <c r="V248" s="22">
        <f>INDEX('Počty dní'!A:E,MATCH(E248,'Počty dní'!C:C,0),4)</f>
        <v>205</v>
      </c>
      <c r="W248" s="29">
        <f t="shared" si="253"/>
        <v>8815</v>
      </c>
    </row>
    <row r="249" spans="1:24" x14ac:dyDescent="0.3">
      <c r="A249" s="28">
        <v>617</v>
      </c>
      <c r="B249" s="22">
        <v>6017</v>
      </c>
      <c r="C249" s="22" t="s">
        <v>2</v>
      </c>
      <c r="D249" s="22">
        <v>10</v>
      </c>
      <c r="E249" s="22" t="str">
        <f t="shared" si="247"/>
        <v>X10</v>
      </c>
      <c r="F249" s="22" t="s">
        <v>135</v>
      </c>
      <c r="G249" s="22">
        <v>11</v>
      </c>
      <c r="H249" s="22" t="str">
        <f t="shared" si="248"/>
        <v>XXX455/11</v>
      </c>
      <c r="I249" s="22" t="s">
        <v>11</v>
      </c>
      <c r="J249" s="22" t="s">
        <v>11</v>
      </c>
      <c r="K249" s="23">
        <v>0.5625</v>
      </c>
      <c r="L249" s="23">
        <v>0.56597222222222221</v>
      </c>
      <c r="M249" s="22" t="s">
        <v>17</v>
      </c>
      <c r="N249" s="23">
        <v>0.60069444444444442</v>
      </c>
      <c r="O249" s="22" t="s">
        <v>5</v>
      </c>
      <c r="P249" s="22" t="str">
        <f t="shared" si="249"/>
        <v>OK</v>
      </c>
      <c r="Q249" s="37">
        <f t="shared" si="250"/>
        <v>3.472222222222221E-2</v>
      </c>
      <c r="R249" s="37">
        <f t="shared" si="251"/>
        <v>3.4722222222222099E-3</v>
      </c>
      <c r="S249" s="37">
        <f t="shared" si="252"/>
        <v>3.819444444444442E-2</v>
      </c>
      <c r="T249" s="37">
        <f t="shared" si="254"/>
        <v>0.25347222222222221</v>
      </c>
      <c r="U249" s="22">
        <v>34.5</v>
      </c>
      <c r="V249" s="22">
        <f>INDEX('Počty dní'!A:E,MATCH(E249,'Počty dní'!C:C,0),4)</f>
        <v>195</v>
      </c>
      <c r="W249" s="29">
        <f t="shared" si="253"/>
        <v>6727.5</v>
      </c>
    </row>
    <row r="250" spans="1:24" x14ac:dyDescent="0.3">
      <c r="A250" s="28">
        <v>617</v>
      </c>
      <c r="B250" s="22">
        <v>6017</v>
      </c>
      <c r="C250" s="22" t="s">
        <v>2</v>
      </c>
      <c r="D250" s="22"/>
      <c r="E250" s="22" t="str">
        <f t="shared" si="247"/>
        <v>X</v>
      </c>
      <c r="F250" s="22" t="s">
        <v>135</v>
      </c>
      <c r="G250" s="22">
        <v>18</v>
      </c>
      <c r="H250" s="22" t="str">
        <f t="shared" si="248"/>
        <v>XXX455/18</v>
      </c>
      <c r="I250" s="22" t="s">
        <v>10</v>
      </c>
      <c r="J250" s="22" t="s">
        <v>11</v>
      </c>
      <c r="K250" s="23">
        <v>0.60138888888888886</v>
      </c>
      <c r="L250" s="23">
        <v>0.6020833333333333</v>
      </c>
      <c r="M250" s="22" t="s">
        <v>5</v>
      </c>
      <c r="N250" s="23">
        <v>0.64236111111111105</v>
      </c>
      <c r="O250" s="22" t="s">
        <v>17</v>
      </c>
      <c r="P250" s="22" t="str">
        <f t="shared" si="249"/>
        <v>OK</v>
      </c>
      <c r="Q250" s="37">
        <f t="shared" si="250"/>
        <v>4.0277777777777746E-2</v>
      </c>
      <c r="R250" s="37">
        <f t="shared" si="251"/>
        <v>6.9444444444444198E-4</v>
      </c>
      <c r="S250" s="37">
        <f t="shared" si="252"/>
        <v>4.0972222222222188E-2</v>
      </c>
      <c r="T250" s="37">
        <f t="shared" si="254"/>
        <v>6.9444444444444198E-4</v>
      </c>
      <c r="U250" s="22">
        <v>38.9</v>
      </c>
      <c r="V250" s="22">
        <f>INDEX('Počty dní'!A:E,MATCH(E250,'Počty dní'!C:C,0),4)</f>
        <v>205</v>
      </c>
      <c r="W250" s="29">
        <f t="shared" si="253"/>
        <v>7974.5</v>
      </c>
    </row>
    <row r="251" spans="1:24" x14ac:dyDescent="0.3">
      <c r="A251" s="28">
        <v>617</v>
      </c>
      <c r="B251" s="22">
        <v>6017</v>
      </c>
      <c r="C251" s="22" t="s">
        <v>2</v>
      </c>
      <c r="D251" s="22"/>
      <c r="E251" s="22" t="str">
        <f t="shared" si="247"/>
        <v>X</v>
      </c>
      <c r="F251" s="22" t="s">
        <v>132</v>
      </c>
      <c r="G251" s="22">
        <v>19</v>
      </c>
      <c r="H251" s="22" t="str">
        <f t="shared" si="248"/>
        <v>XXX105/19</v>
      </c>
      <c r="I251" s="22" t="s">
        <v>10</v>
      </c>
      <c r="J251" s="22" t="s">
        <v>11</v>
      </c>
      <c r="K251" s="23">
        <v>0.6875</v>
      </c>
      <c r="L251" s="23">
        <v>0.69097222222222221</v>
      </c>
      <c r="M251" s="22" t="s">
        <v>17</v>
      </c>
      <c r="N251" s="23">
        <v>0.73958333333333337</v>
      </c>
      <c r="O251" s="22" t="s">
        <v>23</v>
      </c>
      <c r="P251" s="22" t="str">
        <f t="shared" si="249"/>
        <v>OK</v>
      </c>
      <c r="Q251" s="37">
        <f t="shared" si="250"/>
        <v>4.861111111111116E-2</v>
      </c>
      <c r="R251" s="37">
        <f t="shared" si="251"/>
        <v>3.4722222222222099E-3</v>
      </c>
      <c r="S251" s="37">
        <f t="shared" si="252"/>
        <v>5.208333333333337E-2</v>
      </c>
      <c r="T251" s="37">
        <f t="shared" si="254"/>
        <v>4.5138888888888951E-2</v>
      </c>
      <c r="U251" s="22">
        <v>41.6</v>
      </c>
      <c r="V251" s="22">
        <f>INDEX('Počty dní'!A:E,MATCH(E251,'Počty dní'!C:C,0),4)</f>
        <v>205</v>
      </c>
      <c r="W251" s="29">
        <f t="shared" si="253"/>
        <v>8528</v>
      </c>
    </row>
    <row r="252" spans="1:24" ht="15" thickBot="1" x14ac:dyDescent="0.35">
      <c r="A252" s="30">
        <v>617</v>
      </c>
      <c r="B252" s="31">
        <v>6017</v>
      </c>
      <c r="C252" s="31" t="s">
        <v>2</v>
      </c>
      <c r="D252" s="31"/>
      <c r="E252" s="31" t="str">
        <f t="shared" si="247"/>
        <v>X</v>
      </c>
      <c r="F252" s="31" t="s">
        <v>132</v>
      </c>
      <c r="G252" s="31">
        <v>22</v>
      </c>
      <c r="H252" s="31" t="str">
        <f t="shared" si="248"/>
        <v>XXX105/22</v>
      </c>
      <c r="I252" s="31" t="s">
        <v>10</v>
      </c>
      <c r="J252" s="31" t="s">
        <v>11</v>
      </c>
      <c r="K252" s="32">
        <v>0.75694444444444453</v>
      </c>
      <c r="L252" s="32">
        <v>0.75902777777777775</v>
      </c>
      <c r="M252" s="31" t="s">
        <v>23</v>
      </c>
      <c r="N252" s="32">
        <v>0.80902777777777779</v>
      </c>
      <c r="O252" s="31" t="s">
        <v>17</v>
      </c>
      <c r="P252" s="31"/>
      <c r="Q252" s="38">
        <f t="shared" si="250"/>
        <v>5.0000000000000044E-2</v>
      </c>
      <c r="R252" s="38">
        <f t="shared" si="251"/>
        <v>2.0833333333332149E-3</v>
      </c>
      <c r="S252" s="38">
        <f t="shared" si="252"/>
        <v>5.2083333333333259E-2</v>
      </c>
      <c r="T252" s="38">
        <f t="shared" si="254"/>
        <v>1.736111111111116E-2</v>
      </c>
      <c r="U252" s="31">
        <v>41.6</v>
      </c>
      <c r="V252" s="31">
        <f>INDEX('Počty dní'!A:E,MATCH(E252,'Počty dní'!C:C,0),4)</f>
        <v>205</v>
      </c>
      <c r="W252" s="33">
        <f t="shared" si="253"/>
        <v>8528</v>
      </c>
    </row>
    <row r="253" spans="1:24" ht="15" thickBot="1" x14ac:dyDescent="0.35">
      <c r="A253" s="8" t="str">
        <f ca="1">CONCATENATE(INDIRECT("R[-3]C[0]",FALSE),"celkem")</f>
        <v>617celkem</v>
      </c>
      <c r="B253" s="9"/>
      <c r="C253" s="9" t="str">
        <f ca="1">INDIRECT("R[-1]C[12]",FALSE)</f>
        <v>Třebíč,,aut.nádr.</v>
      </c>
      <c r="D253" s="10"/>
      <c r="E253" s="9"/>
      <c r="F253" s="10"/>
      <c r="G253" s="11"/>
      <c r="H253" s="12"/>
      <c r="I253" s="13"/>
      <c r="J253" s="14" t="str">
        <f ca="1">INDIRECT("R[-2]C[0]",FALSE)</f>
        <v>V</v>
      </c>
      <c r="K253" s="15"/>
      <c r="L253" s="16"/>
      <c r="M253" s="17"/>
      <c r="N253" s="16"/>
      <c r="O253" s="18"/>
      <c r="P253" s="9"/>
      <c r="Q253" s="39">
        <f>SUM(Q247:Q252)</f>
        <v>0.25902777777777786</v>
      </c>
      <c r="R253" s="39">
        <f t="shared" ref="R253:T253" si="255">SUM(R247:R252)</f>
        <v>1.1805555555555403E-2</v>
      </c>
      <c r="S253" s="39">
        <f t="shared" si="255"/>
        <v>0.27083333333333326</v>
      </c>
      <c r="T253" s="39">
        <f t="shared" si="255"/>
        <v>0.3173611111111112</v>
      </c>
      <c r="U253" s="19">
        <f>SUM(U247:U252)</f>
        <v>235.6</v>
      </c>
      <c r="V253" s="20"/>
      <c r="W253" s="21">
        <f>SUM(W247:W252)</f>
        <v>47953</v>
      </c>
      <c r="X253" s="7"/>
    </row>
    <row r="254" spans="1:24" x14ac:dyDescent="0.3">
      <c r="L254" s="1"/>
      <c r="N254" s="1"/>
    </row>
    <row r="255" spans="1:24" ht="15" thickBot="1" x14ac:dyDescent="0.35"/>
    <row r="256" spans="1:24" x14ac:dyDescent="0.3">
      <c r="A256" s="24">
        <v>618</v>
      </c>
      <c r="B256" s="25">
        <v>6018</v>
      </c>
      <c r="C256" s="25" t="s">
        <v>2</v>
      </c>
      <c r="D256" s="25"/>
      <c r="E256" s="25" t="str">
        <f t="shared" ref="E256:E265" si="256">CONCATENATE(C256,D256)</f>
        <v>X</v>
      </c>
      <c r="F256" s="25" t="s">
        <v>132</v>
      </c>
      <c r="G256" s="25">
        <v>1</v>
      </c>
      <c r="H256" s="25" t="str">
        <f t="shared" ref="H256:H265" si="257">CONCATENATE(F256,"/",G256)</f>
        <v>XXX105/1</v>
      </c>
      <c r="I256" s="25" t="s">
        <v>10</v>
      </c>
      <c r="J256" s="25" t="s">
        <v>10</v>
      </c>
      <c r="K256" s="26">
        <v>0.18611111111111112</v>
      </c>
      <c r="L256" s="26">
        <v>0.1875</v>
      </c>
      <c r="M256" s="25" t="s">
        <v>17</v>
      </c>
      <c r="N256" s="26">
        <v>0.23402777777777781</v>
      </c>
      <c r="O256" s="25" t="s">
        <v>23</v>
      </c>
      <c r="P256" s="25" t="str">
        <f t="shared" ref="P256:P264" si="258">IF(M257=O256,"OK","POZOR")</f>
        <v>OK</v>
      </c>
      <c r="Q256" s="36">
        <f t="shared" ref="Q256:Q265" si="259">IF(ISNUMBER(G256),N256-L256,IF(F256="přejezd",N256-L256,0))</f>
        <v>4.6527777777777807E-2</v>
      </c>
      <c r="R256" s="36">
        <f t="shared" ref="R256:R265" si="260">IF(ISNUMBER(G256),L256-K256,0)</f>
        <v>1.388888888888884E-3</v>
      </c>
      <c r="S256" s="36">
        <f t="shared" ref="S256:S265" si="261">Q256+R256</f>
        <v>4.7916666666666691E-2</v>
      </c>
      <c r="T256" s="36"/>
      <c r="U256" s="25">
        <v>41.6</v>
      </c>
      <c r="V256" s="25">
        <f>INDEX('Počty dní'!A:E,MATCH(E256,'Počty dní'!C:C,0),4)</f>
        <v>205</v>
      </c>
      <c r="W256" s="27">
        <f t="shared" ref="W256:W265" si="262">V256*U256</f>
        <v>8528</v>
      </c>
    </row>
    <row r="257" spans="1:24" x14ac:dyDescent="0.3">
      <c r="A257" s="28">
        <v>618</v>
      </c>
      <c r="B257" s="22">
        <v>6018</v>
      </c>
      <c r="C257" s="22" t="s">
        <v>2</v>
      </c>
      <c r="D257" s="22"/>
      <c r="E257" s="22" t="str">
        <f t="shared" si="256"/>
        <v>X</v>
      </c>
      <c r="F257" s="22" t="s">
        <v>139</v>
      </c>
      <c r="G257" s="22">
        <v>6</v>
      </c>
      <c r="H257" s="22" t="str">
        <f t="shared" si="257"/>
        <v>XXX450/6</v>
      </c>
      <c r="I257" s="22" t="s">
        <v>10</v>
      </c>
      <c r="J257" s="22" t="s">
        <v>10</v>
      </c>
      <c r="K257" s="23">
        <v>0.25347222222222221</v>
      </c>
      <c r="L257" s="23">
        <v>0.25486111111111109</v>
      </c>
      <c r="M257" s="22" t="s">
        <v>23</v>
      </c>
      <c r="N257" s="23">
        <v>0.28958333333333336</v>
      </c>
      <c r="O257" s="22" t="s">
        <v>25</v>
      </c>
      <c r="P257" s="22" t="str">
        <f t="shared" si="258"/>
        <v>OK</v>
      </c>
      <c r="Q257" s="37">
        <f t="shared" si="259"/>
        <v>3.4722222222222265E-2</v>
      </c>
      <c r="R257" s="37">
        <f t="shared" si="260"/>
        <v>1.388888888888884E-3</v>
      </c>
      <c r="S257" s="37">
        <f t="shared" si="261"/>
        <v>3.6111111111111149E-2</v>
      </c>
      <c r="T257" s="37">
        <f t="shared" ref="T257:T265" si="263">K257-N256</f>
        <v>1.9444444444444403E-2</v>
      </c>
      <c r="U257" s="22">
        <v>31.7</v>
      </c>
      <c r="V257" s="22">
        <f>INDEX('Počty dní'!A:E,MATCH(E257,'Počty dní'!C:C,0),4)</f>
        <v>205</v>
      </c>
      <c r="W257" s="29">
        <f t="shared" si="262"/>
        <v>6498.5</v>
      </c>
    </row>
    <row r="258" spans="1:24" x14ac:dyDescent="0.3">
      <c r="A258" s="28">
        <v>618</v>
      </c>
      <c r="B258" s="22">
        <v>6018</v>
      </c>
      <c r="C258" s="22" t="s">
        <v>2</v>
      </c>
      <c r="D258" s="22"/>
      <c r="E258" s="22" t="str">
        <f t="shared" si="256"/>
        <v>X</v>
      </c>
      <c r="F258" s="22" t="s">
        <v>139</v>
      </c>
      <c r="G258" s="22">
        <v>5</v>
      </c>
      <c r="H258" s="22" t="str">
        <f t="shared" si="257"/>
        <v>XXX450/5</v>
      </c>
      <c r="I258" s="22" t="s">
        <v>10</v>
      </c>
      <c r="J258" s="22" t="s">
        <v>10</v>
      </c>
      <c r="K258" s="23">
        <v>0.29166666666666669</v>
      </c>
      <c r="L258" s="23">
        <v>0.29375000000000001</v>
      </c>
      <c r="M258" s="22" t="s">
        <v>25</v>
      </c>
      <c r="N258" s="23">
        <v>0.32291666666666669</v>
      </c>
      <c r="O258" s="22" t="s">
        <v>24</v>
      </c>
      <c r="P258" s="22" t="str">
        <f t="shared" si="258"/>
        <v>OK</v>
      </c>
      <c r="Q258" s="37">
        <f t="shared" si="259"/>
        <v>2.9166666666666674E-2</v>
      </c>
      <c r="R258" s="37">
        <f t="shared" si="260"/>
        <v>2.0833333333333259E-3</v>
      </c>
      <c r="S258" s="37">
        <f t="shared" si="261"/>
        <v>3.125E-2</v>
      </c>
      <c r="T258" s="37">
        <f t="shared" si="263"/>
        <v>2.0833333333333259E-3</v>
      </c>
      <c r="U258" s="22">
        <v>26.9</v>
      </c>
      <c r="V258" s="22">
        <f>INDEX('Počty dní'!A:E,MATCH(E258,'Počty dní'!C:C,0),4)</f>
        <v>205</v>
      </c>
      <c r="W258" s="29">
        <f t="shared" si="262"/>
        <v>5514.5</v>
      </c>
    </row>
    <row r="259" spans="1:24" x14ac:dyDescent="0.3">
      <c r="A259" s="28">
        <v>618</v>
      </c>
      <c r="B259" s="22">
        <v>6018</v>
      </c>
      <c r="C259" s="22" t="s">
        <v>2</v>
      </c>
      <c r="D259" s="22"/>
      <c r="E259" s="22" t="str">
        <f t="shared" si="256"/>
        <v>X</v>
      </c>
      <c r="F259" s="22" t="s">
        <v>139</v>
      </c>
      <c r="G259" s="22">
        <v>12</v>
      </c>
      <c r="H259" s="22" t="str">
        <f t="shared" si="257"/>
        <v>XXX450/12</v>
      </c>
      <c r="I259" s="22" t="s">
        <v>10</v>
      </c>
      <c r="J259" s="22" t="s">
        <v>10</v>
      </c>
      <c r="K259" s="23">
        <v>0.42499999999999999</v>
      </c>
      <c r="L259" s="23">
        <v>0.42708333333333331</v>
      </c>
      <c r="M259" s="22" t="s">
        <v>24</v>
      </c>
      <c r="N259" s="23">
        <v>0.4548611111111111</v>
      </c>
      <c r="O259" s="22" t="s">
        <v>25</v>
      </c>
      <c r="P259" s="22" t="str">
        <f t="shared" si="258"/>
        <v>OK</v>
      </c>
      <c r="Q259" s="37">
        <f t="shared" si="259"/>
        <v>2.777777777777779E-2</v>
      </c>
      <c r="R259" s="37">
        <f t="shared" si="260"/>
        <v>2.0833333333333259E-3</v>
      </c>
      <c r="S259" s="37">
        <f t="shared" si="261"/>
        <v>2.9861111111111116E-2</v>
      </c>
      <c r="T259" s="37">
        <f t="shared" si="263"/>
        <v>0.1020833333333333</v>
      </c>
      <c r="U259" s="22">
        <v>26.2</v>
      </c>
      <c r="V259" s="22">
        <f>INDEX('Počty dní'!A:E,MATCH(E259,'Počty dní'!C:C,0),4)</f>
        <v>205</v>
      </c>
      <c r="W259" s="29">
        <f t="shared" si="262"/>
        <v>5371</v>
      </c>
    </row>
    <row r="260" spans="1:24" x14ac:dyDescent="0.3">
      <c r="A260" s="28">
        <v>618</v>
      </c>
      <c r="B260" s="22">
        <v>6018</v>
      </c>
      <c r="C260" s="22" t="s">
        <v>2</v>
      </c>
      <c r="D260" s="22"/>
      <c r="E260" s="22" t="str">
        <f t="shared" si="256"/>
        <v>X</v>
      </c>
      <c r="F260" s="22" t="s">
        <v>139</v>
      </c>
      <c r="G260" s="22">
        <v>9</v>
      </c>
      <c r="H260" s="22" t="str">
        <f t="shared" si="257"/>
        <v>XXX450/9</v>
      </c>
      <c r="I260" s="22" t="s">
        <v>10</v>
      </c>
      <c r="J260" s="22" t="s">
        <v>10</v>
      </c>
      <c r="K260" s="23">
        <v>0.45833333333333331</v>
      </c>
      <c r="L260" s="23">
        <v>0.4604166666666667</v>
      </c>
      <c r="M260" s="22" t="s">
        <v>25</v>
      </c>
      <c r="N260" s="23">
        <v>0.48819444444444443</v>
      </c>
      <c r="O260" s="22" t="s">
        <v>24</v>
      </c>
      <c r="P260" s="22" t="str">
        <f t="shared" si="258"/>
        <v>OK</v>
      </c>
      <c r="Q260" s="37">
        <f t="shared" si="259"/>
        <v>2.7777777777777735E-2</v>
      </c>
      <c r="R260" s="37">
        <f t="shared" si="260"/>
        <v>2.0833333333333814E-3</v>
      </c>
      <c r="S260" s="37">
        <f t="shared" si="261"/>
        <v>2.9861111111111116E-2</v>
      </c>
      <c r="T260" s="37">
        <f t="shared" si="263"/>
        <v>3.4722222222222099E-3</v>
      </c>
      <c r="U260" s="22">
        <v>26.2</v>
      </c>
      <c r="V260" s="22">
        <f>INDEX('Počty dní'!A:E,MATCH(E260,'Počty dní'!C:C,0),4)</f>
        <v>205</v>
      </c>
      <c r="W260" s="29">
        <f t="shared" si="262"/>
        <v>5371</v>
      </c>
    </row>
    <row r="261" spans="1:24" x14ac:dyDescent="0.3">
      <c r="A261" s="28">
        <v>618</v>
      </c>
      <c r="B261" s="22">
        <v>6018</v>
      </c>
      <c r="C261" s="22" t="s">
        <v>2</v>
      </c>
      <c r="D261" s="22"/>
      <c r="E261" s="22" t="str">
        <f t="shared" si="256"/>
        <v>X</v>
      </c>
      <c r="F261" s="22" t="s">
        <v>139</v>
      </c>
      <c r="G261" s="22">
        <v>14</v>
      </c>
      <c r="H261" s="22" t="str">
        <f t="shared" si="257"/>
        <v>XXX450/14</v>
      </c>
      <c r="I261" s="22" t="s">
        <v>10</v>
      </c>
      <c r="J261" s="22" t="s">
        <v>10</v>
      </c>
      <c r="K261" s="23">
        <v>0.50972222222222219</v>
      </c>
      <c r="L261" s="23">
        <v>0.51041666666666663</v>
      </c>
      <c r="M261" s="22" t="s">
        <v>24</v>
      </c>
      <c r="N261" s="23">
        <v>0.53819444444444442</v>
      </c>
      <c r="O261" s="22" t="s">
        <v>25</v>
      </c>
      <c r="P261" s="22" t="str">
        <f t="shared" si="258"/>
        <v>OK</v>
      </c>
      <c r="Q261" s="37">
        <f t="shared" si="259"/>
        <v>2.777777777777779E-2</v>
      </c>
      <c r="R261" s="37">
        <f t="shared" si="260"/>
        <v>6.9444444444444198E-4</v>
      </c>
      <c r="S261" s="37">
        <f t="shared" si="261"/>
        <v>2.8472222222222232E-2</v>
      </c>
      <c r="T261" s="37">
        <f t="shared" si="263"/>
        <v>2.1527777777777757E-2</v>
      </c>
      <c r="U261" s="22">
        <v>26.2</v>
      </c>
      <c r="V261" s="22">
        <f>INDEX('Počty dní'!A:E,MATCH(E261,'Počty dní'!C:C,0),4)</f>
        <v>205</v>
      </c>
      <c r="W261" s="29">
        <f t="shared" si="262"/>
        <v>5371</v>
      </c>
    </row>
    <row r="262" spans="1:24" x14ac:dyDescent="0.3">
      <c r="A262" s="28">
        <v>618</v>
      </c>
      <c r="B262" s="22">
        <v>6018</v>
      </c>
      <c r="C262" s="22" t="s">
        <v>2</v>
      </c>
      <c r="D262" s="22"/>
      <c r="E262" s="22" t="str">
        <f t="shared" si="256"/>
        <v>X</v>
      </c>
      <c r="F262" s="22" t="s">
        <v>139</v>
      </c>
      <c r="G262" s="22">
        <v>13</v>
      </c>
      <c r="H262" s="22" t="str">
        <f t="shared" si="257"/>
        <v>XXX450/13</v>
      </c>
      <c r="I262" s="22" t="s">
        <v>10</v>
      </c>
      <c r="J262" s="22" t="s">
        <v>10</v>
      </c>
      <c r="K262" s="23">
        <v>0.54166666666666663</v>
      </c>
      <c r="L262" s="23">
        <v>0.54375000000000007</v>
      </c>
      <c r="M262" s="22" t="s">
        <v>25</v>
      </c>
      <c r="N262" s="23">
        <v>0.57500000000000007</v>
      </c>
      <c r="O262" s="22" t="s">
        <v>23</v>
      </c>
      <c r="P262" s="22" t="str">
        <f t="shared" si="258"/>
        <v>OK</v>
      </c>
      <c r="Q262" s="37">
        <f t="shared" si="259"/>
        <v>3.125E-2</v>
      </c>
      <c r="R262" s="37">
        <f t="shared" si="260"/>
        <v>2.083333333333437E-3</v>
      </c>
      <c r="S262" s="37">
        <f t="shared" si="261"/>
        <v>3.3333333333333437E-2</v>
      </c>
      <c r="T262" s="37">
        <f t="shared" si="263"/>
        <v>3.4722222222222099E-3</v>
      </c>
      <c r="U262" s="22">
        <v>28.1</v>
      </c>
      <c r="V262" s="22">
        <f>INDEX('Počty dní'!A:E,MATCH(E262,'Počty dní'!C:C,0),4)</f>
        <v>205</v>
      </c>
      <c r="W262" s="29">
        <f t="shared" si="262"/>
        <v>5760.5</v>
      </c>
    </row>
    <row r="263" spans="1:24" x14ac:dyDescent="0.3">
      <c r="A263" s="28">
        <v>618</v>
      </c>
      <c r="B263" s="22">
        <v>6018</v>
      </c>
      <c r="C263" s="22" t="s">
        <v>2</v>
      </c>
      <c r="D263" s="22"/>
      <c r="E263" s="22" t="str">
        <f t="shared" si="256"/>
        <v>X</v>
      </c>
      <c r="F263" s="22" t="s">
        <v>132</v>
      </c>
      <c r="G263" s="22">
        <v>16</v>
      </c>
      <c r="H263" s="22" t="str">
        <f t="shared" si="257"/>
        <v>XXX105/16</v>
      </c>
      <c r="I263" s="22" t="s">
        <v>10</v>
      </c>
      <c r="J263" s="22" t="s">
        <v>10</v>
      </c>
      <c r="K263" s="23">
        <v>0.59027777777777779</v>
      </c>
      <c r="L263" s="23">
        <v>0.59236111111111112</v>
      </c>
      <c r="M263" s="22" t="s">
        <v>23</v>
      </c>
      <c r="N263" s="23">
        <v>0.64236111111111105</v>
      </c>
      <c r="O263" s="22" t="s">
        <v>17</v>
      </c>
      <c r="P263" s="22" t="str">
        <f t="shared" si="258"/>
        <v>OK</v>
      </c>
      <c r="Q263" s="37">
        <f t="shared" si="259"/>
        <v>4.9999999999999933E-2</v>
      </c>
      <c r="R263" s="37">
        <f t="shared" si="260"/>
        <v>2.0833333333333259E-3</v>
      </c>
      <c r="S263" s="37">
        <f t="shared" si="261"/>
        <v>5.2083333333333259E-2</v>
      </c>
      <c r="T263" s="37">
        <f t="shared" si="263"/>
        <v>1.5277777777777724E-2</v>
      </c>
      <c r="U263" s="22">
        <v>41.6</v>
      </c>
      <c r="V263" s="22">
        <f>INDEX('Počty dní'!A:E,MATCH(E263,'Počty dní'!C:C,0),4)</f>
        <v>205</v>
      </c>
      <c r="W263" s="29">
        <f t="shared" si="262"/>
        <v>8528</v>
      </c>
    </row>
    <row r="264" spans="1:24" x14ac:dyDescent="0.3">
      <c r="A264" s="28">
        <v>618</v>
      </c>
      <c r="B264" s="22">
        <v>6018</v>
      </c>
      <c r="C264" s="22" t="s">
        <v>2</v>
      </c>
      <c r="D264" s="22"/>
      <c r="E264" s="22" t="str">
        <f t="shared" si="256"/>
        <v>X</v>
      </c>
      <c r="F264" s="22" t="s">
        <v>132</v>
      </c>
      <c r="G264" s="22">
        <v>17</v>
      </c>
      <c r="H264" s="22" t="str">
        <f t="shared" si="257"/>
        <v>XXX105/17</v>
      </c>
      <c r="I264" s="22" t="s">
        <v>10</v>
      </c>
      <c r="J264" s="22" t="s">
        <v>10</v>
      </c>
      <c r="K264" s="23">
        <v>0.64722222222222225</v>
      </c>
      <c r="L264" s="23">
        <v>0.64930555555555558</v>
      </c>
      <c r="M264" s="22" t="s">
        <v>17</v>
      </c>
      <c r="N264" s="23">
        <v>0.66736111111111107</v>
      </c>
      <c r="O264" s="22" t="s">
        <v>32</v>
      </c>
      <c r="P264" s="22" t="str">
        <f t="shared" si="258"/>
        <v>OK</v>
      </c>
      <c r="Q264" s="37">
        <f t="shared" si="259"/>
        <v>1.8055555555555491E-2</v>
      </c>
      <c r="R264" s="37">
        <f t="shared" si="260"/>
        <v>2.0833333333333259E-3</v>
      </c>
      <c r="S264" s="37">
        <f t="shared" si="261"/>
        <v>2.0138888888888817E-2</v>
      </c>
      <c r="T264" s="37">
        <f t="shared" si="263"/>
        <v>4.8611111111112049E-3</v>
      </c>
      <c r="U264" s="22">
        <v>16.7</v>
      </c>
      <c r="V264" s="22">
        <f>INDEX('Počty dní'!A:E,MATCH(E264,'Počty dní'!C:C,0),4)</f>
        <v>205</v>
      </c>
      <c r="W264" s="29">
        <f t="shared" si="262"/>
        <v>3423.5</v>
      </c>
    </row>
    <row r="265" spans="1:24" ht="15" thickBot="1" x14ac:dyDescent="0.35">
      <c r="A265" s="30">
        <v>618</v>
      </c>
      <c r="B265" s="31">
        <v>6018</v>
      </c>
      <c r="C265" s="31" t="s">
        <v>2</v>
      </c>
      <c r="D265" s="31"/>
      <c r="E265" s="31" t="str">
        <f t="shared" si="256"/>
        <v>X</v>
      </c>
      <c r="F265" s="31" t="s">
        <v>132</v>
      </c>
      <c r="G265" s="31">
        <v>18</v>
      </c>
      <c r="H265" s="31" t="str">
        <f t="shared" si="257"/>
        <v>XXX105/18</v>
      </c>
      <c r="I265" s="31" t="s">
        <v>10</v>
      </c>
      <c r="J265" s="31" t="s">
        <v>10</v>
      </c>
      <c r="K265" s="32">
        <v>0.66805555555555562</v>
      </c>
      <c r="L265" s="32">
        <v>0.66875000000000007</v>
      </c>
      <c r="M265" s="31" t="s">
        <v>32</v>
      </c>
      <c r="N265" s="32">
        <v>0.6875</v>
      </c>
      <c r="O265" s="31" t="s">
        <v>17</v>
      </c>
      <c r="P265" s="31"/>
      <c r="Q265" s="38">
        <f t="shared" si="259"/>
        <v>1.8749999999999933E-2</v>
      </c>
      <c r="R265" s="38">
        <f t="shared" si="260"/>
        <v>6.9444444444444198E-4</v>
      </c>
      <c r="S265" s="38">
        <f t="shared" si="261"/>
        <v>1.9444444444444375E-2</v>
      </c>
      <c r="T265" s="38">
        <f t="shared" si="263"/>
        <v>6.94444444444553E-4</v>
      </c>
      <c r="U265" s="31">
        <v>16.7</v>
      </c>
      <c r="V265" s="31">
        <f>INDEX('Počty dní'!A:E,MATCH(E265,'Počty dní'!C:C,0),4)</f>
        <v>205</v>
      </c>
      <c r="W265" s="33">
        <f t="shared" si="262"/>
        <v>3423.5</v>
      </c>
    </row>
    <row r="266" spans="1:24" ht="15" thickBot="1" x14ac:dyDescent="0.35">
      <c r="A266" s="8" t="str">
        <f ca="1">CONCATENATE(INDIRECT("R[-3]C[0]",FALSE),"celkem")</f>
        <v>618celkem</v>
      </c>
      <c r="B266" s="9"/>
      <c r="C266" s="9" t="str">
        <f ca="1">INDIRECT("R[-1]C[12]",FALSE)</f>
        <v>Třebíč,,aut.nádr.</v>
      </c>
      <c r="D266" s="10"/>
      <c r="E266" s="9"/>
      <c r="F266" s="10"/>
      <c r="G266" s="11"/>
      <c r="H266" s="12"/>
      <c r="I266" s="13"/>
      <c r="J266" s="14" t="str">
        <f ca="1">INDIRECT("R[-2]C[0]",FALSE)</f>
        <v>S</v>
      </c>
      <c r="K266" s="15"/>
      <c r="L266" s="16"/>
      <c r="M266" s="17"/>
      <c r="N266" s="16"/>
      <c r="O266" s="18"/>
      <c r="P266" s="9"/>
      <c r="Q266" s="39">
        <f>SUM(Q256:Q265)</f>
        <v>0.31180555555555545</v>
      </c>
      <c r="R266" s="39">
        <f>SUM(R256:R265)</f>
        <v>1.6666666666666774E-2</v>
      </c>
      <c r="S266" s="39">
        <f>SUM(S256:S265)</f>
        <v>0.32847222222222217</v>
      </c>
      <c r="T266" s="39">
        <f>SUM(T256:T265)</f>
        <v>0.17291666666666669</v>
      </c>
      <c r="U266" s="19">
        <f>SUM(U256:U265)</f>
        <v>281.89999999999998</v>
      </c>
      <c r="V266" s="20"/>
      <c r="W266" s="21">
        <f>SUM(W256:W265)</f>
        <v>57789.5</v>
      </c>
      <c r="X266" s="7"/>
    </row>
    <row r="267" spans="1:24" x14ac:dyDescent="0.3">
      <c r="L267" s="1"/>
      <c r="N267" s="1"/>
    </row>
    <row r="268" spans="1:24" ht="15" thickBot="1" x14ac:dyDescent="0.35">
      <c r="L268" s="1"/>
      <c r="N268" s="1"/>
    </row>
    <row r="269" spans="1:24" x14ac:dyDescent="0.3">
      <c r="A269" s="24">
        <v>619</v>
      </c>
      <c r="B269" s="25">
        <v>6019</v>
      </c>
      <c r="C269" s="25" t="s">
        <v>2</v>
      </c>
      <c r="D269" s="25"/>
      <c r="E269" s="25" t="str">
        <f t="shared" ref="E269:E279" si="264">CONCATENATE(C269,D269)</f>
        <v>X</v>
      </c>
      <c r="F269" s="25" t="s">
        <v>120</v>
      </c>
      <c r="G269" s="25">
        <v>4</v>
      </c>
      <c r="H269" s="25" t="str">
        <f t="shared" ref="H269:H279" si="265">CONCATENATE(F269,"/",G269)</f>
        <v>XXX420/4</v>
      </c>
      <c r="I269" s="25" t="s">
        <v>11</v>
      </c>
      <c r="J269" s="25" t="s">
        <v>11</v>
      </c>
      <c r="K269" s="26">
        <v>0.18888888888888888</v>
      </c>
      <c r="L269" s="26">
        <v>0.19097222222222221</v>
      </c>
      <c r="M269" s="25" t="s">
        <v>17</v>
      </c>
      <c r="N269" s="26">
        <v>0.23611111111111113</v>
      </c>
      <c r="O269" s="25" t="s">
        <v>38</v>
      </c>
      <c r="P269" s="25" t="str">
        <f t="shared" ref="P269:P278" si="266">IF(M270=O269,"OK","POZOR")</f>
        <v>OK</v>
      </c>
      <c r="Q269" s="36">
        <f t="shared" ref="Q269:Q279" si="267">IF(ISNUMBER(G269),N269-L269,IF(F269="přejezd",N269-L269,0))</f>
        <v>4.5138888888888923E-2</v>
      </c>
      <c r="R269" s="36">
        <f t="shared" ref="R269:R279" si="268">IF(ISNUMBER(G269),L269-K269,0)</f>
        <v>2.0833333333333259E-3</v>
      </c>
      <c r="S269" s="36">
        <f t="shared" ref="S269:S279" si="269">Q269+R269</f>
        <v>4.7222222222222249E-2</v>
      </c>
      <c r="T269" s="36"/>
      <c r="U269" s="25">
        <v>40.299999999999997</v>
      </c>
      <c r="V269" s="25">
        <f>INDEX('Počty dní'!A:E,MATCH(E269,'Počty dní'!C:C,0),4)</f>
        <v>205</v>
      </c>
      <c r="W269" s="27">
        <f t="shared" ref="W269:W279" si="270">V269*U269</f>
        <v>8261.5</v>
      </c>
    </row>
    <row r="270" spans="1:24" x14ac:dyDescent="0.3">
      <c r="A270" s="28">
        <v>619</v>
      </c>
      <c r="B270" s="22">
        <v>6019</v>
      </c>
      <c r="C270" s="22" t="s">
        <v>2</v>
      </c>
      <c r="D270" s="22"/>
      <c r="E270" s="22" t="str">
        <f t="shared" si="264"/>
        <v>X</v>
      </c>
      <c r="F270" s="22" t="s">
        <v>120</v>
      </c>
      <c r="G270" s="22">
        <v>5</v>
      </c>
      <c r="H270" s="22" t="str">
        <f t="shared" si="265"/>
        <v>XXX420/5</v>
      </c>
      <c r="I270" s="22" t="s">
        <v>11</v>
      </c>
      <c r="J270" s="22" t="s">
        <v>11</v>
      </c>
      <c r="K270" s="23">
        <v>0.25833333333333336</v>
      </c>
      <c r="L270" s="23">
        <v>0.26041666666666669</v>
      </c>
      <c r="M270" s="22" t="s">
        <v>38</v>
      </c>
      <c r="N270" s="23">
        <v>0.30763888888888891</v>
      </c>
      <c r="O270" s="22" t="s">
        <v>17</v>
      </c>
      <c r="P270" s="22" t="str">
        <f t="shared" si="266"/>
        <v>OK</v>
      </c>
      <c r="Q270" s="37">
        <f t="shared" si="267"/>
        <v>4.7222222222222221E-2</v>
      </c>
      <c r="R270" s="37">
        <f t="shared" si="268"/>
        <v>2.0833333333333259E-3</v>
      </c>
      <c r="S270" s="37">
        <f t="shared" si="269"/>
        <v>4.9305555555555547E-2</v>
      </c>
      <c r="T270" s="37">
        <f t="shared" ref="T270:T279" si="271">K270-N269</f>
        <v>2.2222222222222227E-2</v>
      </c>
      <c r="U270" s="22">
        <v>40.299999999999997</v>
      </c>
      <c r="V270" s="22">
        <f>INDEX('Počty dní'!A:E,MATCH(E270,'Počty dní'!C:C,0),4)</f>
        <v>205</v>
      </c>
      <c r="W270" s="29">
        <f t="shared" si="270"/>
        <v>8261.5</v>
      </c>
    </row>
    <row r="271" spans="1:24" x14ac:dyDescent="0.3">
      <c r="A271" s="28">
        <v>619</v>
      </c>
      <c r="B271" s="22">
        <v>6019</v>
      </c>
      <c r="C271" s="22" t="s">
        <v>2</v>
      </c>
      <c r="D271" s="22"/>
      <c r="E271" s="22" t="str">
        <f t="shared" si="264"/>
        <v>X</v>
      </c>
      <c r="F271" s="22" t="s">
        <v>120</v>
      </c>
      <c r="G271" s="22">
        <v>12</v>
      </c>
      <c r="H271" s="22" t="str">
        <f t="shared" si="265"/>
        <v>XXX420/12</v>
      </c>
      <c r="I271" s="22" t="s">
        <v>11</v>
      </c>
      <c r="J271" s="22" t="s">
        <v>11</v>
      </c>
      <c r="K271" s="23">
        <v>0.3125</v>
      </c>
      <c r="L271" s="23">
        <v>0.31597222222222221</v>
      </c>
      <c r="M271" s="22" t="s">
        <v>17</v>
      </c>
      <c r="N271" s="23">
        <v>0.35416666666666669</v>
      </c>
      <c r="O271" s="22" t="s">
        <v>36</v>
      </c>
      <c r="P271" s="22" t="str">
        <f t="shared" si="266"/>
        <v>OK</v>
      </c>
      <c r="Q271" s="37">
        <f t="shared" si="267"/>
        <v>3.8194444444444475E-2</v>
      </c>
      <c r="R271" s="37">
        <f t="shared" si="268"/>
        <v>3.4722222222222099E-3</v>
      </c>
      <c r="S271" s="37">
        <f t="shared" si="269"/>
        <v>4.1666666666666685E-2</v>
      </c>
      <c r="T271" s="37">
        <f t="shared" si="271"/>
        <v>4.8611111111110938E-3</v>
      </c>
      <c r="U271" s="22">
        <v>38.1</v>
      </c>
      <c r="V271" s="22">
        <f>INDEX('Počty dní'!A:E,MATCH(E271,'Počty dní'!C:C,0),4)</f>
        <v>205</v>
      </c>
      <c r="W271" s="29">
        <f t="shared" si="270"/>
        <v>7810.5</v>
      </c>
    </row>
    <row r="272" spans="1:24" x14ac:dyDescent="0.3">
      <c r="A272" s="28">
        <v>619</v>
      </c>
      <c r="B272" s="22">
        <v>6019</v>
      </c>
      <c r="C272" s="22" t="s">
        <v>2</v>
      </c>
      <c r="D272" s="22"/>
      <c r="E272" s="22" t="str">
        <f t="shared" si="264"/>
        <v>X</v>
      </c>
      <c r="F272" s="22" t="s">
        <v>120</v>
      </c>
      <c r="G272" s="22">
        <v>17</v>
      </c>
      <c r="H272" s="22" t="str">
        <f t="shared" si="265"/>
        <v>XXX420/17</v>
      </c>
      <c r="I272" s="22" t="s">
        <v>11</v>
      </c>
      <c r="J272" s="22" t="s">
        <v>11</v>
      </c>
      <c r="K272" s="23">
        <v>0.51597222222222217</v>
      </c>
      <c r="L272" s="23">
        <v>0.51944444444444449</v>
      </c>
      <c r="M272" s="22" t="s">
        <v>36</v>
      </c>
      <c r="N272" s="23">
        <v>0.55902777777777779</v>
      </c>
      <c r="O272" s="22" t="s">
        <v>17</v>
      </c>
      <c r="P272" s="22" t="str">
        <f t="shared" si="266"/>
        <v>OK</v>
      </c>
      <c r="Q272" s="37">
        <f t="shared" si="267"/>
        <v>3.9583333333333304E-2</v>
      </c>
      <c r="R272" s="37">
        <f t="shared" si="268"/>
        <v>3.4722222222223209E-3</v>
      </c>
      <c r="S272" s="37">
        <f t="shared" si="269"/>
        <v>4.3055555555555625E-2</v>
      </c>
      <c r="T272" s="37">
        <f t="shared" si="271"/>
        <v>0.16180555555555548</v>
      </c>
      <c r="U272" s="22">
        <v>38.1</v>
      </c>
      <c r="V272" s="22">
        <f>INDEX('Počty dní'!A:E,MATCH(E272,'Počty dní'!C:C,0),4)</f>
        <v>205</v>
      </c>
      <c r="W272" s="29">
        <f t="shared" si="270"/>
        <v>7810.5</v>
      </c>
    </row>
    <row r="273" spans="1:24" x14ac:dyDescent="0.3">
      <c r="A273" s="28">
        <v>619</v>
      </c>
      <c r="B273" s="22">
        <v>6019</v>
      </c>
      <c r="C273" s="22" t="s">
        <v>2</v>
      </c>
      <c r="D273" s="22"/>
      <c r="E273" s="22" t="str">
        <f t="shared" si="264"/>
        <v>X</v>
      </c>
      <c r="F273" s="22" t="s">
        <v>120</v>
      </c>
      <c r="G273" s="22">
        <v>22</v>
      </c>
      <c r="H273" s="22" t="str">
        <f t="shared" si="265"/>
        <v>XXX420/22</v>
      </c>
      <c r="I273" s="22" t="s">
        <v>11</v>
      </c>
      <c r="J273" s="22" t="s">
        <v>11</v>
      </c>
      <c r="K273" s="23">
        <v>0.56111111111111112</v>
      </c>
      <c r="L273" s="23">
        <v>0.56597222222222221</v>
      </c>
      <c r="M273" s="22" t="s">
        <v>17</v>
      </c>
      <c r="N273" s="23">
        <v>0.60416666666666663</v>
      </c>
      <c r="O273" s="22" t="s">
        <v>36</v>
      </c>
      <c r="P273" s="22" t="str">
        <f t="shared" si="266"/>
        <v>OK</v>
      </c>
      <c r="Q273" s="37">
        <f t="shared" si="267"/>
        <v>3.819444444444442E-2</v>
      </c>
      <c r="R273" s="37">
        <f t="shared" si="268"/>
        <v>4.8611111111110938E-3</v>
      </c>
      <c r="S273" s="37">
        <f t="shared" si="269"/>
        <v>4.3055555555555514E-2</v>
      </c>
      <c r="T273" s="37">
        <f t="shared" si="271"/>
        <v>2.0833333333333259E-3</v>
      </c>
      <c r="U273" s="22">
        <v>38.1</v>
      </c>
      <c r="V273" s="22">
        <f>INDEX('Počty dní'!A:E,MATCH(E273,'Počty dní'!C:C,0),4)</f>
        <v>205</v>
      </c>
      <c r="W273" s="29">
        <f t="shared" si="270"/>
        <v>7810.5</v>
      </c>
    </row>
    <row r="274" spans="1:24" x14ac:dyDescent="0.3">
      <c r="A274" s="28">
        <v>619</v>
      </c>
      <c r="B274" s="22">
        <v>6019</v>
      </c>
      <c r="C274" s="22" t="s">
        <v>2</v>
      </c>
      <c r="D274" s="22"/>
      <c r="E274" s="22" t="str">
        <f t="shared" si="264"/>
        <v>X</v>
      </c>
      <c r="F274" s="22" t="s">
        <v>120</v>
      </c>
      <c r="G274" s="22">
        <v>25</v>
      </c>
      <c r="H274" s="22" t="str">
        <f t="shared" si="265"/>
        <v>XXX420/25</v>
      </c>
      <c r="I274" s="22" t="s">
        <v>11</v>
      </c>
      <c r="J274" s="22" t="s">
        <v>11</v>
      </c>
      <c r="K274" s="23">
        <v>0.63888888888888895</v>
      </c>
      <c r="L274" s="23">
        <v>0.64444444444444449</v>
      </c>
      <c r="M274" s="22" t="s">
        <v>36</v>
      </c>
      <c r="N274" s="23">
        <v>0.68402777777777779</v>
      </c>
      <c r="O274" s="22" t="s">
        <v>17</v>
      </c>
      <c r="P274" s="22" t="str">
        <f t="shared" si="266"/>
        <v>OK</v>
      </c>
      <c r="Q274" s="37">
        <f t="shared" si="267"/>
        <v>3.9583333333333304E-2</v>
      </c>
      <c r="R274" s="37">
        <f t="shared" si="268"/>
        <v>5.5555555555555358E-3</v>
      </c>
      <c r="S274" s="37">
        <f t="shared" si="269"/>
        <v>4.513888888888884E-2</v>
      </c>
      <c r="T274" s="37">
        <f t="shared" si="271"/>
        <v>3.4722222222222321E-2</v>
      </c>
      <c r="U274" s="22">
        <v>38.1</v>
      </c>
      <c r="V274" s="22">
        <f>INDEX('Počty dní'!A:E,MATCH(E274,'Počty dní'!C:C,0),4)</f>
        <v>205</v>
      </c>
      <c r="W274" s="29">
        <f t="shared" si="270"/>
        <v>7810.5</v>
      </c>
    </row>
    <row r="275" spans="1:24" x14ac:dyDescent="0.3">
      <c r="A275" s="28">
        <v>619</v>
      </c>
      <c r="B275" s="22">
        <v>6019</v>
      </c>
      <c r="C275" s="22" t="s">
        <v>2</v>
      </c>
      <c r="D275" s="22"/>
      <c r="E275" s="22" t="str">
        <f t="shared" si="264"/>
        <v>X</v>
      </c>
      <c r="F275" s="22" t="s">
        <v>120</v>
      </c>
      <c r="G275" s="22">
        <v>28</v>
      </c>
      <c r="H275" s="22" t="str">
        <f t="shared" si="265"/>
        <v>XXX420/28</v>
      </c>
      <c r="I275" s="22" t="s">
        <v>11</v>
      </c>
      <c r="J275" s="22" t="s">
        <v>11</v>
      </c>
      <c r="K275" s="23">
        <v>0.6875</v>
      </c>
      <c r="L275" s="23">
        <v>0.69097222222222221</v>
      </c>
      <c r="M275" s="22" t="s">
        <v>17</v>
      </c>
      <c r="N275" s="23">
        <v>0.72916666666666663</v>
      </c>
      <c r="O275" s="22" t="s">
        <v>36</v>
      </c>
      <c r="P275" s="22" t="str">
        <f t="shared" si="266"/>
        <v>OK</v>
      </c>
      <c r="Q275" s="37">
        <f t="shared" ref="Q275:Q278" si="272">IF(ISNUMBER(G275),N275-L275,IF(F275="přejezd",N275-L275,0))</f>
        <v>3.819444444444442E-2</v>
      </c>
      <c r="R275" s="37">
        <f t="shared" ref="R275:R278" si="273">IF(ISNUMBER(G275),L275-K275,0)</f>
        <v>3.4722222222222099E-3</v>
      </c>
      <c r="S275" s="37">
        <f t="shared" ref="S275:S278" si="274">Q275+R275</f>
        <v>4.166666666666663E-2</v>
      </c>
      <c r="T275" s="37">
        <f t="shared" ref="T275:T278" si="275">K275-N274</f>
        <v>3.4722222222222099E-3</v>
      </c>
      <c r="U275" s="22">
        <v>38.1</v>
      </c>
      <c r="V275" s="22">
        <f>INDEX('Počty dní'!A:E,MATCH(E275,'Počty dní'!C:C,0),4)</f>
        <v>205</v>
      </c>
      <c r="W275" s="29">
        <f t="shared" si="270"/>
        <v>7810.5</v>
      </c>
    </row>
    <row r="276" spans="1:24" x14ac:dyDescent="0.3">
      <c r="A276" s="28">
        <v>619</v>
      </c>
      <c r="B276" s="22">
        <v>6019</v>
      </c>
      <c r="C276" s="22" t="s">
        <v>2</v>
      </c>
      <c r="D276" s="22"/>
      <c r="E276" s="22" t="str">
        <f t="shared" si="264"/>
        <v>X</v>
      </c>
      <c r="F276" s="22" t="s">
        <v>120</v>
      </c>
      <c r="G276" s="22">
        <v>31</v>
      </c>
      <c r="H276" s="22" t="str">
        <f t="shared" si="265"/>
        <v>XXX420/31</v>
      </c>
      <c r="I276" s="22" t="s">
        <v>11</v>
      </c>
      <c r="J276" s="22" t="s">
        <v>11</v>
      </c>
      <c r="K276" s="23">
        <v>0.76597222222222217</v>
      </c>
      <c r="L276" s="23">
        <v>0.76944444444444438</v>
      </c>
      <c r="M276" s="22" t="s">
        <v>36</v>
      </c>
      <c r="N276" s="23">
        <v>0.80902777777777779</v>
      </c>
      <c r="O276" s="22" t="s">
        <v>17</v>
      </c>
      <c r="P276" s="22" t="str">
        <f t="shared" si="266"/>
        <v>OK</v>
      </c>
      <c r="Q276" s="37">
        <f t="shared" si="272"/>
        <v>3.9583333333333415E-2</v>
      </c>
      <c r="R276" s="37">
        <f t="shared" si="273"/>
        <v>3.4722222222222099E-3</v>
      </c>
      <c r="S276" s="37">
        <f t="shared" si="274"/>
        <v>4.3055555555555625E-2</v>
      </c>
      <c r="T276" s="37">
        <f t="shared" si="275"/>
        <v>3.6805555555555536E-2</v>
      </c>
      <c r="U276" s="22">
        <v>38.1</v>
      </c>
      <c r="V276" s="22">
        <f>INDEX('Počty dní'!A:E,MATCH(E276,'Počty dní'!C:C,0),4)</f>
        <v>205</v>
      </c>
      <c r="W276" s="29">
        <f t="shared" si="270"/>
        <v>7810.5</v>
      </c>
    </row>
    <row r="277" spans="1:24" x14ac:dyDescent="0.3">
      <c r="A277" s="28">
        <v>619</v>
      </c>
      <c r="B277" s="22">
        <v>6019</v>
      </c>
      <c r="C277" s="22" t="s">
        <v>2</v>
      </c>
      <c r="D277" s="22"/>
      <c r="E277" s="22" t="str">
        <f t="shared" si="264"/>
        <v>X</v>
      </c>
      <c r="F277" s="22" t="s">
        <v>29</v>
      </c>
      <c r="G277" s="22"/>
      <c r="H277" s="22" t="str">
        <f t="shared" si="265"/>
        <v>přejezd/</v>
      </c>
      <c r="I277" s="22"/>
      <c r="J277" s="22" t="s">
        <v>11</v>
      </c>
      <c r="K277" s="23">
        <v>0.83194444444444438</v>
      </c>
      <c r="L277" s="23">
        <v>0.83194444444444438</v>
      </c>
      <c r="M277" s="22" t="s">
        <v>17</v>
      </c>
      <c r="N277" s="23">
        <v>0.8354166666666667</v>
      </c>
      <c r="O277" s="22" t="s">
        <v>35</v>
      </c>
      <c r="P277" s="22" t="str">
        <f t="shared" si="266"/>
        <v>OK</v>
      </c>
      <c r="Q277" s="37">
        <f t="shared" si="272"/>
        <v>3.4722222222223209E-3</v>
      </c>
      <c r="R277" s="37">
        <f t="shared" si="273"/>
        <v>0</v>
      </c>
      <c r="S277" s="37">
        <f t="shared" si="274"/>
        <v>3.4722222222223209E-3</v>
      </c>
      <c r="T277" s="37">
        <f t="shared" si="275"/>
        <v>2.2916666666666585E-2</v>
      </c>
      <c r="U277" s="22">
        <v>0</v>
      </c>
      <c r="V277" s="22">
        <f>INDEX('Počty dní'!A:E,MATCH(E277,'Počty dní'!C:C,0),4)</f>
        <v>205</v>
      </c>
      <c r="W277" s="29">
        <f t="shared" si="270"/>
        <v>0</v>
      </c>
    </row>
    <row r="278" spans="1:24" x14ac:dyDescent="0.3">
      <c r="A278" s="28">
        <v>619</v>
      </c>
      <c r="B278" s="22">
        <v>6019</v>
      </c>
      <c r="C278" s="22" t="s">
        <v>2</v>
      </c>
      <c r="D278" s="22"/>
      <c r="E278" s="22" t="str">
        <f t="shared" si="264"/>
        <v>X</v>
      </c>
      <c r="F278" s="22" t="s">
        <v>120</v>
      </c>
      <c r="G278" s="22">
        <v>34</v>
      </c>
      <c r="H278" s="22" t="str">
        <f t="shared" si="265"/>
        <v>XXX420/34</v>
      </c>
      <c r="I278" s="22" t="s">
        <v>11</v>
      </c>
      <c r="J278" s="22" t="s">
        <v>11</v>
      </c>
      <c r="K278" s="23">
        <v>0.8354166666666667</v>
      </c>
      <c r="L278" s="23">
        <v>0.83680555555555547</v>
      </c>
      <c r="M278" s="22" t="s">
        <v>35</v>
      </c>
      <c r="N278" s="23">
        <v>0.90069444444444446</v>
      </c>
      <c r="O278" s="22" t="s">
        <v>37</v>
      </c>
      <c r="P278" s="22" t="str">
        <f t="shared" si="266"/>
        <v>OK</v>
      </c>
      <c r="Q278" s="37">
        <f t="shared" si="272"/>
        <v>6.3888888888888995E-2</v>
      </c>
      <c r="R278" s="37">
        <f t="shared" si="273"/>
        <v>1.3888888888887729E-3</v>
      </c>
      <c r="S278" s="37">
        <f t="shared" si="274"/>
        <v>6.5277777777777768E-2</v>
      </c>
      <c r="T278" s="37">
        <f t="shared" si="275"/>
        <v>0</v>
      </c>
      <c r="U278" s="22">
        <v>55.9</v>
      </c>
      <c r="V278" s="22">
        <f>INDEX('Počty dní'!A:E,MATCH(E278,'Počty dní'!C:C,0),4)</f>
        <v>205</v>
      </c>
      <c r="W278" s="29">
        <f t="shared" si="270"/>
        <v>11459.5</v>
      </c>
    </row>
    <row r="279" spans="1:24" ht="15" thickBot="1" x14ac:dyDescent="0.35">
      <c r="A279" s="30">
        <v>619</v>
      </c>
      <c r="B279" s="31">
        <v>6019</v>
      </c>
      <c r="C279" s="31" t="s">
        <v>2</v>
      </c>
      <c r="D279" s="31"/>
      <c r="E279" s="31" t="str">
        <f t="shared" si="264"/>
        <v>X</v>
      </c>
      <c r="F279" s="31" t="s">
        <v>120</v>
      </c>
      <c r="G279" s="31">
        <v>35</v>
      </c>
      <c r="H279" s="31" t="str">
        <f t="shared" si="265"/>
        <v>XXX420/35</v>
      </c>
      <c r="I279" s="31" t="s">
        <v>11</v>
      </c>
      <c r="J279" s="31" t="s">
        <v>11</v>
      </c>
      <c r="K279" s="32">
        <v>0.92708333333333337</v>
      </c>
      <c r="L279" s="32">
        <v>0.93055555555555547</v>
      </c>
      <c r="M279" s="31" t="s">
        <v>37</v>
      </c>
      <c r="N279" s="32">
        <v>0.99444444444444446</v>
      </c>
      <c r="O279" s="31" t="s">
        <v>35</v>
      </c>
      <c r="P279" s="31"/>
      <c r="Q279" s="38">
        <f t="shared" si="267"/>
        <v>6.3888888888888995E-2</v>
      </c>
      <c r="R279" s="38">
        <f t="shared" si="268"/>
        <v>3.4722222222220989E-3</v>
      </c>
      <c r="S279" s="38">
        <f t="shared" si="269"/>
        <v>6.7361111111111094E-2</v>
      </c>
      <c r="T279" s="38">
        <f t="shared" si="271"/>
        <v>2.6388888888888906E-2</v>
      </c>
      <c r="U279" s="31">
        <v>55.9</v>
      </c>
      <c r="V279" s="31">
        <f>INDEX('Počty dní'!A:E,MATCH(E279,'Počty dní'!C:C,0),4)</f>
        <v>205</v>
      </c>
      <c r="W279" s="33">
        <f t="shared" si="270"/>
        <v>11459.5</v>
      </c>
    </row>
    <row r="280" spans="1:24" ht="15" thickBot="1" x14ac:dyDescent="0.35">
      <c r="A280" s="8" t="str">
        <f ca="1">CONCATENATE(INDIRECT("R[-3]C[0]",FALSE),"celkem")</f>
        <v>619celkem</v>
      </c>
      <c r="B280" s="9"/>
      <c r="C280" s="9" t="str">
        <f ca="1">INDIRECT("R[-1]C[12]",FALSE)</f>
        <v>Třebíč,,Znojemská</v>
      </c>
      <c r="D280" s="10"/>
      <c r="E280" s="9"/>
      <c r="F280" s="10"/>
      <c r="G280" s="11"/>
      <c r="H280" s="12"/>
      <c r="I280" s="13"/>
      <c r="J280" s="14" t="str">
        <f ca="1">INDIRECT("R[-2]C[0]",FALSE)</f>
        <v>V</v>
      </c>
      <c r="K280" s="15"/>
      <c r="L280" s="16"/>
      <c r="M280" s="17"/>
      <c r="N280" s="16"/>
      <c r="O280" s="18"/>
      <c r="P280" s="9"/>
      <c r="Q280" s="39">
        <f>SUM(Q269:Q279)</f>
        <v>0.45694444444444482</v>
      </c>
      <c r="R280" s="39">
        <f t="shared" ref="R280:T280" si="276">SUM(R269:R279)</f>
        <v>3.3333333333333104E-2</v>
      </c>
      <c r="S280" s="39">
        <f t="shared" si="276"/>
        <v>0.49027777777777792</v>
      </c>
      <c r="T280" s="39">
        <f t="shared" si="276"/>
        <v>0.31527777777777766</v>
      </c>
      <c r="U280" s="19">
        <f>SUM(U269:U279)</f>
        <v>420.99999999999994</v>
      </c>
      <c r="V280" s="20"/>
      <c r="W280" s="21">
        <f>SUM(W269:W279)</f>
        <v>86305</v>
      </c>
      <c r="X280" s="7"/>
    </row>
    <row r="281" spans="1:24" x14ac:dyDescent="0.3">
      <c r="L281" s="1"/>
      <c r="N281" s="1"/>
    </row>
    <row r="282" spans="1:24" ht="15" thickBot="1" x14ac:dyDescent="0.35">
      <c r="L282" s="1"/>
      <c r="N282" s="1"/>
    </row>
    <row r="283" spans="1:24" x14ac:dyDescent="0.3">
      <c r="A283" s="24">
        <v>620</v>
      </c>
      <c r="B283" s="25">
        <v>6020</v>
      </c>
      <c r="C283" s="25" t="s">
        <v>2</v>
      </c>
      <c r="D283" s="25">
        <v>10</v>
      </c>
      <c r="E283" s="25" t="str">
        <f t="shared" ref="E283:E291" si="277">CONCATENATE(C283,D283)</f>
        <v>X10</v>
      </c>
      <c r="F283" s="25" t="s">
        <v>120</v>
      </c>
      <c r="G283" s="25">
        <v>8</v>
      </c>
      <c r="H283" s="25" t="str">
        <f t="shared" ref="H283:H291" si="278">CONCATENATE(F283,"/",G283)</f>
        <v>XXX420/8</v>
      </c>
      <c r="I283" s="25" t="s">
        <v>11</v>
      </c>
      <c r="J283" s="25" t="s">
        <v>11</v>
      </c>
      <c r="K283" s="26">
        <v>0.25</v>
      </c>
      <c r="L283" s="26">
        <v>0.25347222222222221</v>
      </c>
      <c r="M283" s="25" t="s">
        <v>17</v>
      </c>
      <c r="N283" s="26">
        <v>0.28819444444444448</v>
      </c>
      <c r="O283" s="25" t="s">
        <v>36</v>
      </c>
      <c r="P283" s="25" t="str">
        <f t="shared" ref="P283:P290" si="279">IF(M284=O283,"OK","POZOR")</f>
        <v>OK</v>
      </c>
      <c r="Q283" s="36">
        <f t="shared" ref="Q283:Q291" si="280">IF(ISNUMBER(G283),N283-L283,IF(F283="přejezd",N283-L283,0))</f>
        <v>3.4722222222222265E-2</v>
      </c>
      <c r="R283" s="36">
        <f t="shared" ref="R283:R291" si="281">IF(ISNUMBER(G283),L283-K283,0)</f>
        <v>3.4722222222222099E-3</v>
      </c>
      <c r="S283" s="36">
        <f t="shared" ref="S283:S291" si="282">Q283+R283</f>
        <v>3.8194444444444475E-2</v>
      </c>
      <c r="T283" s="36"/>
      <c r="U283" s="25">
        <v>38.1</v>
      </c>
      <c r="V283" s="25">
        <f>INDEX('Počty dní'!A:E,MATCH(E283,'Počty dní'!C:C,0),4)</f>
        <v>195</v>
      </c>
      <c r="W283" s="27">
        <f t="shared" ref="W283:W291" si="283">V283*U283</f>
        <v>7429.5</v>
      </c>
    </row>
    <row r="284" spans="1:24" x14ac:dyDescent="0.3">
      <c r="A284" s="28">
        <v>620</v>
      </c>
      <c r="B284" s="22">
        <v>6020</v>
      </c>
      <c r="C284" s="22" t="s">
        <v>2</v>
      </c>
      <c r="D284" s="22"/>
      <c r="E284" s="22" t="str">
        <f t="shared" si="277"/>
        <v>X</v>
      </c>
      <c r="F284" s="22" t="s">
        <v>120</v>
      </c>
      <c r="G284" s="22">
        <v>11</v>
      </c>
      <c r="H284" s="22" t="str">
        <f t="shared" si="278"/>
        <v>XXX420/11</v>
      </c>
      <c r="I284" s="22" t="s">
        <v>11</v>
      </c>
      <c r="J284" s="22" t="s">
        <v>11</v>
      </c>
      <c r="K284" s="23">
        <v>0.30763888888888891</v>
      </c>
      <c r="L284" s="23">
        <v>0.31111111111111112</v>
      </c>
      <c r="M284" s="22" t="s">
        <v>36</v>
      </c>
      <c r="N284" s="23">
        <v>0.35069444444444442</v>
      </c>
      <c r="O284" s="22" t="s">
        <v>17</v>
      </c>
      <c r="P284" s="22" t="str">
        <f t="shared" si="279"/>
        <v>OK</v>
      </c>
      <c r="Q284" s="37">
        <f t="shared" si="280"/>
        <v>3.9583333333333304E-2</v>
      </c>
      <c r="R284" s="37">
        <f t="shared" si="281"/>
        <v>3.4722222222222099E-3</v>
      </c>
      <c r="S284" s="37">
        <f t="shared" si="282"/>
        <v>4.3055555555555514E-2</v>
      </c>
      <c r="T284" s="37">
        <f t="shared" ref="T284:T291" si="284">K284-N283</f>
        <v>1.9444444444444431E-2</v>
      </c>
      <c r="U284" s="22">
        <v>38.1</v>
      </c>
      <c r="V284" s="22">
        <f>INDEX('Počty dní'!A:E,MATCH(E284,'Počty dní'!C:C,0),4)</f>
        <v>205</v>
      </c>
      <c r="W284" s="29">
        <f t="shared" si="283"/>
        <v>7810.5</v>
      </c>
    </row>
    <row r="285" spans="1:24" x14ac:dyDescent="0.3">
      <c r="A285" s="28">
        <v>620</v>
      </c>
      <c r="B285" s="22">
        <v>6020</v>
      </c>
      <c r="C285" s="22" t="s">
        <v>2</v>
      </c>
      <c r="D285" s="22"/>
      <c r="E285" s="22" t="str">
        <f t="shared" si="277"/>
        <v>X</v>
      </c>
      <c r="F285" s="22" t="s">
        <v>135</v>
      </c>
      <c r="G285" s="22">
        <v>5</v>
      </c>
      <c r="H285" s="22" t="str">
        <f t="shared" si="278"/>
        <v>XXX455/5</v>
      </c>
      <c r="I285" s="22" t="s">
        <v>10</v>
      </c>
      <c r="J285" s="22" t="s">
        <v>11</v>
      </c>
      <c r="K285" s="23">
        <v>0.35625000000000001</v>
      </c>
      <c r="L285" s="23">
        <v>0.3576388888888889</v>
      </c>
      <c r="M285" s="22" t="s">
        <v>17</v>
      </c>
      <c r="N285" s="23">
        <v>0.3923611111111111</v>
      </c>
      <c r="O285" s="22" t="s">
        <v>5</v>
      </c>
      <c r="P285" s="22" t="str">
        <f t="shared" si="279"/>
        <v>OK</v>
      </c>
      <c r="Q285" s="37">
        <f t="shared" ref="Q285:Q289" si="285">IF(ISNUMBER(G285),N285-L285,IF(F285="přejezd",N285-L285,0))</f>
        <v>3.472222222222221E-2</v>
      </c>
      <c r="R285" s="37">
        <f t="shared" ref="R285:R289" si="286">IF(ISNUMBER(G285),L285-K285,0)</f>
        <v>1.388888888888884E-3</v>
      </c>
      <c r="S285" s="37">
        <f t="shared" ref="S285:S289" si="287">Q285+R285</f>
        <v>3.6111111111111094E-2</v>
      </c>
      <c r="T285" s="37">
        <f t="shared" ref="T285:T289" si="288">K285-N284</f>
        <v>5.5555555555555913E-3</v>
      </c>
      <c r="U285" s="22">
        <v>34.5</v>
      </c>
      <c r="V285" s="22">
        <f>INDEX('Počty dní'!A:E,MATCH(E285,'Počty dní'!C:C,0),4)</f>
        <v>205</v>
      </c>
      <c r="W285" s="29">
        <f t="shared" ref="W285:W288" si="289">V285*U285</f>
        <v>7072.5</v>
      </c>
    </row>
    <row r="286" spans="1:24" x14ac:dyDescent="0.3">
      <c r="A286" s="28">
        <v>620</v>
      </c>
      <c r="B286" s="22">
        <v>6020</v>
      </c>
      <c r="C286" s="22" t="s">
        <v>2</v>
      </c>
      <c r="D286" s="22"/>
      <c r="E286" s="22" t="str">
        <f t="shared" si="277"/>
        <v>X</v>
      </c>
      <c r="F286" s="22" t="s">
        <v>138</v>
      </c>
      <c r="G286" s="22">
        <v>10</v>
      </c>
      <c r="H286" s="22" t="str">
        <f t="shared" si="278"/>
        <v>XXX457/10</v>
      </c>
      <c r="I286" s="22" t="s">
        <v>10</v>
      </c>
      <c r="J286" s="22" t="s">
        <v>11</v>
      </c>
      <c r="K286" s="23">
        <v>0.41041666666666665</v>
      </c>
      <c r="L286" s="23">
        <v>0.41180555555555554</v>
      </c>
      <c r="M286" s="22" t="s">
        <v>5</v>
      </c>
      <c r="N286" s="23">
        <v>0.43194444444444446</v>
      </c>
      <c r="O286" s="22" t="s">
        <v>0</v>
      </c>
      <c r="P286" s="22" t="str">
        <f t="shared" si="279"/>
        <v>OK</v>
      </c>
      <c r="Q286" s="37">
        <f t="shared" si="285"/>
        <v>2.0138888888888928E-2</v>
      </c>
      <c r="R286" s="37">
        <f t="shared" si="286"/>
        <v>1.388888888888884E-3</v>
      </c>
      <c r="S286" s="37">
        <f t="shared" si="287"/>
        <v>2.1527777777777812E-2</v>
      </c>
      <c r="T286" s="37">
        <f t="shared" si="288"/>
        <v>1.8055555555555547E-2</v>
      </c>
      <c r="U286" s="22">
        <v>18</v>
      </c>
      <c r="V286" s="22">
        <f>INDEX('Počty dní'!A:E,MATCH(E286,'Počty dní'!C:C,0),4)</f>
        <v>205</v>
      </c>
      <c r="W286" s="29">
        <f t="shared" si="289"/>
        <v>3690</v>
      </c>
    </row>
    <row r="287" spans="1:24" x14ac:dyDescent="0.3">
      <c r="A287" s="28">
        <v>620</v>
      </c>
      <c r="B287" s="22">
        <v>6020</v>
      </c>
      <c r="C287" s="22" t="s">
        <v>2</v>
      </c>
      <c r="D287" s="22"/>
      <c r="E287" s="22" t="str">
        <f t="shared" si="277"/>
        <v>X</v>
      </c>
      <c r="F287" s="22" t="s">
        <v>134</v>
      </c>
      <c r="G287" s="22">
        <v>12</v>
      </c>
      <c r="H287" s="22" t="str">
        <f t="shared" si="278"/>
        <v>XXX452/12</v>
      </c>
      <c r="I287" s="22" t="s">
        <v>10</v>
      </c>
      <c r="J287" s="22" t="s">
        <v>11</v>
      </c>
      <c r="K287" s="23">
        <v>0.52430555555555558</v>
      </c>
      <c r="L287" s="23">
        <v>0.52569444444444446</v>
      </c>
      <c r="M287" s="22" t="s">
        <v>0</v>
      </c>
      <c r="N287" s="23">
        <v>0.5625</v>
      </c>
      <c r="O287" s="22" t="s">
        <v>17</v>
      </c>
      <c r="P287" s="22" t="str">
        <f t="shared" si="279"/>
        <v>OK</v>
      </c>
      <c r="Q287" s="37">
        <f t="shared" si="285"/>
        <v>3.6805555555555536E-2</v>
      </c>
      <c r="R287" s="37">
        <f t="shared" si="286"/>
        <v>1.388888888888884E-3</v>
      </c>
      <c r="S287" s="37">
        <f t="shared" si="287"/>
        <v>3.819444444444442E-2</v>
      </c>
      <c r="T287" s="37">
        <f t="shared" si="288"/>
        <v>9.2361111111111116E-2</v>
      </c>
      <c r="U287" s="22">
        <v>33.5</v>
      </c>
      <c r="V287" s="22">
        <f>INDEX('Počty dní'!A:E,MATCH(E287,'Počty dní'!C:C,0),4)</f>
        <v>205</v>
      </c>
      <c r="W287" s="29">
        <f t="shared" si="289"/>
        <v>6867.5</v>
      </c>
    </row>
    <row r="288" spans="1:24" x14ac:dyDescent="0.3">
      <c r="A288" s="28">
        <v>620</v>
      </c>
      <c r="B288" s="22">
        <v>6020</v>
      </c>
      <c r="C288" s="22" t="s">
        <v>2</v>
      </c>
      <c r="D288" s="22">
        <v>10</v>
      </c>
      <c r="E288" s="22" t="str">
        <f t="shared" si="277"/>
        <v>X10</v>
      </c>
      <c r="F288" s="22" t="s">
        <v>61</v>
      </c>
      <c r="G288" s="22">
        <v>9</v>
      </c>
      <c r="H288" s="22" t="str">
        <f t="shared" si="278"/>
        <v>XXX381/9</v>
      </c>
      <c r="I288" s="22" t="s">
        <v>11</v>
      </c>
      <c r="J288" s="22" t="s">
        <v>11</v>
      </c>
      <c r="K288" s="23">
        <v>0.59027777777777779</v>
      </c>
      <c r="L288" s="23">
        <v>0.59375</v>
      </c>
      <c r="M288" s="22" t="s">
        <v>17</v>
      </c>
      <c r="N288" s="23">
        <v>0.6118055555555556</v>
      </c>
      <c r="O288" s="22" t="s">
        <v>50</v>
      </c>
      <c r="P288" s="22" t="str">
        <f t="shared" si="279"/>
        <v>OK</v>
      </c>
      <c r="Q288" s="37">
        <f t="shared" si="285"/>
        <v>1.8055555555555602E-2</v>
      </c>
      <c r="R288" s="37">
        <f t="shared" si="286"/>
        <v>3.4722222222222099E-3</v>
      </c>
      <c r="S288" s="37">
        <f t="shared" si="287"/>
        <v>2.1527777777777812E-2</v>
      </c>
      <c r="T288" s="37">
        <f t="shared" si="288"/>
        <v>2.777777777777779E-2</v>
      </c>
      <c r="U288" s="22">
        <v>16.899999999999999</v>
      </c>
      <c r="V288" s="22">
        <f>INDEX('Počty dní'!A:E,MATCH(E288,'Počty dní'!C:C,0),4)</f>
        <v>195</v>
      </c>
      <c r="W288" s="29">
        <f t="shared" si="289"/>
        <v>3295.4999999999995</v>
      </c>
    </row>
    <row r="289" spans="1:24" x14ac:dyDescent="0.3">
      <c r="A289" s="28">
        <v>620</v>
      </c>
      <c r="B289" s="22">
        <v>6020</v>
      </c>
      <c r="C289" s="22" t="s">
        <v>2</v>
      </c>
      <c r="D289" s="22">
        <v>10</v>
      </c>
      <c r="E289" s="22" t="str">
        <f t="shared" si="277"/>
        <v>X10</v>
      </c>
      <c r="F289" s="22" t="s">
        <v>61</v>
      </c>
      <c r="G289" s="22">
        <v>12</v>
      </c>
      <c r="H289" s="22" t="str">
        <f t="shared" si="278"/>
        <v>XXX381/12</v>
      </c>
      <c r="I289" s="22" t="s">
        <v>10</v>
      </c>
      <c r="J289" s="22" t="s">
        <v>11</v>
      </c>
      <c r="K289" s="23">
        <v>0.61319444444444449</v>
      </c>
      <c r="L289" s="23">
        <v>0.61458333333333337</v>
      </c>
      <c r="M289" s="22" t="s">
        <v>50</v>
      </c>
      <c r="N289" s="23">
        <v>0.63402777777777775</v>
      </c>
      <c r="O289" s="22" t="s">
        <v>17</v>
      </c>
      <c r="P289" s="22" t="str">
        <f t="shared" si="279"/>
        <v>OK</v>
      </c>
      <c r="Q289" s="37">
        <f t="shared" si="285"/>
        <v>1.9444444444444375E-2</v>
      </c>
      <c r="R289" s="37">
        <f t="shared" si="286"/>
        <v>1.388888888888884E-3</v>
      </c>
      <c r="S289" s="37">
        <f t="shared" si="287"/>
        <v>2.0833333333333259E-2</v>
      </c>
      <c r="T289" s="37">
        <f t="shared" si="288"/>
        <v>1.388888888888884E-3</v>
      </c>
      <c r="U289" s="22">
        <v>16.899999999999999</v>
      </c>
      <c r="V289" s="22">
        <f>INDEX('Počty dní'!A:E,MATCH(E289,'Počty dní'!C:C,0),4)</f>
        <v>195</v>
      </c>
      <c r="W289" s="29">
        <f t="shared" si="283"/>
        <v>3295.4999999999995</v>
      </c>
    </row>
    <row r="290" spans="1:24" x14ac:dyDescent="0.3">
      <c r="A290" s="28">
        <v>620</v>
      </c>
      <c r="B290" s="22">
        <v>6020</v>
      </c>
      <c r="C290" s="22" t="s">
        <v>2</v>
      </c>
      <c r="D290" s="22">
        <v>10</v>
      </c>
      <c r="E290" s="22" t="str">
        <f t="shared" si="277"/>
        <v>X10</v>
      </c>
      <c r="F290" s="22" t="s">
        <v>136</v>
      </c>
      <c r="G290" s="22">
        <v>11</v>
      </c>
      <c r="H290" s="22" t="str">
        <f t="shared" si="278"/>
        <v>XXX481/11</v>
      </c>
      <c r="I290" s="22" t="s">
        <v>10</v>
      </c>
      <c r="J290" s="22" t="s">
        <v>11</v>
      </c>
      <c r="K290" s="23">
        <v>0.64722222222222225</v>
      </c>
      <c r="L290" s="23">
        <v>0.64930555555555558</v>
      </c>
      <c r="M290" s="22" t="s">
        <v>17</v>
      </c>
      <c r="N290" s="23">
        <v>0.66249999999999998</v>
      </c>
      <c r="O290" s="22" t="s">
        <v>44</v>
      </c>
      <c r="P290" s="22" t="str">
        <f t="shared" si="279"/>
        <v>OK</v>
      </c>
      <c r="Q290" s="37">
        <f t="shared" si="280"/>
        <v>1.3194444444444398E-2</v>
      </c>
      <c r="R290" s="37">
        <f t="shared" si="281"/>
        <v>2.0833333333333259E-3</v>
      </c>
      <c r="S290" s="37">
        <f t="shared" si="282"/>
        <v>1.5277777777777724E-2</v>
      </c>
      <c r="T290" s="37">
        <f t="shared" si="284"/>
        <v>1.3194444444444509E-2</v>
      </c>
      <c r="U290" s="22">
        <v>12.1</v>
      </c>
      <c r="V290" s="22">
        <f>INDEX('Počty dní'!A:E,MATCH(E290,'Počty dní'!C:C,0),4)</f>
        <v>195</v>
      </c>
      <c r="W290" s="29">
        <f t="shared" si="283"/>
        <v>2359.5</v>
      </c>
    </row>
    <row r="291" spans="1:24" ht="15" thickBot="1" x14ac:dyDescent="0.35">
      <c r="A291" s="30">
        <v>620</v>
      </c>
      <c r="B291" s="31">
        <v>6020</v>
      </c>
      <c r="C291" s="31" t="s">
        <v>2</v>
      </c>
      <c r="D291" s="31">
        <v>10</v>
      </c>
      <c r="E291" s="31" t="str">
        <f t="shared" si="277"/>
        <v>X10</v>
      </c>
      <c r="F291" s="31" t="s">
        <v>29</v>
      </c>
      <c r="G291" s="31"/>
      <c r="H291" s="31" t="str">
        <f t="shared" si="278"/>
        <v>přejezd/</v>
      </c>
      <c r="I291" s="31"/>
      <c r="J291" s="31" t="s">
        <v>11</v>
      </c>
      <c r="K291" s="32">
        <v>0.66249999999999998</v>
      </c>
      <c r="L291" s="32">
        <v>0.66249999999999998</v>
      </c>
      <c r="M291" s="31" t="s">
        <v>44</v>
      </c>
      <c r="N291" s="32">
        <v>0.67361111111111116</v>
      </c>
      <c r="O291" s="31" t="s">
        <v>17</v>
      </c>
      <c r="P291" s="31"/>
      <c r="Q291" s="38">
        <f t="shared" si="280"/>
        <v>1.1111111111111183E-2</v>
      </c>
      <c r="R291" s="38">
        <f t="shared" si="281"/>
        <v>0</v>
      </c>
      <c r="S291" s="38">
        <f t="shared" si="282"/>
        <v>1.1111111111111183E-2</v>
      </c>
      <c r="T291" s="38">
        <f t="shared" si="284"/>
        <v>0</v>
      </c>
      <c r="U291" s="31">
        <v>0</v>
      </c>
      <c r="V291" s="31">
        <f>INDEX('Počty dní'!A:E,MATCH(E291,'Počty dní'!C:C,0),4)</f>
        <v>195</v>
      </c>
      <c r="W291" s="33">
        <f t="shared" si="283"/>
        <v>0</v>
      </c>
    </row>
    <row r="292" spans="1:24" ht="15" thickBot="1" x14ac:dyDescent="0.35">
      <c r="A292" s="8" t="str">
        <f ca="1">CONCATENATE(INDIRECT("R[-3]C[0]",FALSE),"celkem")</f>
        <v>620celkem</v>
      </c>
      <c r="B292" s="9"/>
      <c r="C292" s="9" t="str">
        <f ca="1">INDIRECT("R[-1]C[12]",FALSE)</f>
        <v>Třebíč,,aut.nádr.</v>
      </c>
      <c r="D292" s="10"/>
      <c r="E292" s="9"/>
      <c r="F292" s="10"/>
      <c r="G292" s="11"/>
      <c r="H292" s="12"/>
      <c r="I292" s="13"/>
      <c r="J292" s="14" t="str">
        <f ca="1">INDIRECT("R[-2]C[0]",FALSE)</f>
        <v>V</v>
      </c>
      <c r="K292" s="15"/>
      <c r="L292" s="16"/>
      <c r="M292" s="17"/>
      <c r="N292" s="16"/>
      <c r="O292" s="18"/>
      <c r="P292" s="9"/>
      <c r="Q292" s="39">
        <f>SUM(Q283:Q291)</f>
        <v>0.2277777777777778</v>
      </c>
      <c r="R292" s="39">
        <f>SUM(R283:R291)</f>
        <v>1.8055555555555491E-2</v>
      </c>
      <c r="S292" s="39">
        <f>SUM(S283:S291)</f>
        <v>0.24583333333333329</v>
      </c>
      <c r="T292" s="39">
        <f>SUM(T283:T291)</f>
        <v>0.17777777777777787</v>
      </c>
      <c r="U292" s="19">
        <f>SUM(U283:U291)</f>
        <v>208.1</v>
      </c>
      <c r="V292" s="20"/>
      <c r="W292" s="21">
        <f>SUM(W283:W291)</f>
        <v>41820.5</v>
      </c>
      <c r="X292" s="7"/>
    </row>
    <row r="293" spans="1:24" x14ac:dyDescent="0.3">
      <c r="L293" s="1"/>
      <c r="N293" s="1"/>
    </row>
    <row r="294" spans="1:24" ht="15" thickBot="1" x14ac:dyDescent="0.35"/>
    <row r="295" spans="1:24" x14ac:dyDescent="0.3">
      <c r="A295" s="24">
        <v>621</v>
      </c>
      <c r="B295" s="25">
        <v>6021</v>
      </c>
      <c r="C295" s="25" t="s">
        <v>2</v>
      </c>
      <c r="D295" s="25"/>
      <c r="E295" s="25" t="str">
        <f t="shared" ref="E295:E301" si="290">CONCATENATE(C295,D295)</f>
        <v>X</v>
      </c>
      <c r="F295" s="25" t="s">
        <v>120</v>
      </c>
      <c r="G295" s="25">
        <v>2</v>
      </c>
      <c r="H295" s="25" t="str">
        <f t="shared" ref="H295:H301" si="291">CONCATENATE(F295,"/",G295)</f>
        <v>XXX420/2</v>
      </c>
      <c r="I295" s="25" t="s">
        <v>11</v>
      </c>
      <c r="J295" s="25" t="s">
        <v>11</v>
      </c>
      <c r="K295" s="26">
        <v>0.17222222222222225</v>
      </c>
      <c r="L295" s="26">
        <v>0.17361111111111113</v>
      </c>
      <c r="M295" s="25" t="s">
        <v>35</v>
      </c>
      <c r="N295" s="26">
        <v>0.23263888888888887</v>
      </c>
      <c r="O295" s="25" t="s">
        <v>37</v>
      </c>
      <c r="P295" s="25" t="str">
        <f t="shared" ref="P295:P300" si="292">IF(M296=O295,"OK","POZOR")</f>
        <v>OK</v>
      </c>
      <c r="Q295" s="36">
        <f t="shared" ref="Q295:Q301" si="293">IF(ISNUMBER(G295),N295-L295,IF(F295="přejezd",N295-L295,0))</f>
        <v>5.9027777777777735E-2</v>
      </c>
      <c r="R295" s="36">
        <f t="shared" ref="R295:R301" si="294">IF(ISNUMBER(G295),L295-K295,0)</f>
        <v>1.388888888888884E-3</v>
      </c>
      <c r="S295" s="36">
        <f t="shared" ref="S295:S301" si="295">Q295+R295</f>
        <v>6.0416666666666619E-2</v>
      </c>
      <c r="T295" s="36"/>
      <c r="U295" s="25">
        <v>47.8</v>
      </c>
      <c r="V295" s="25">
        <f>INDEX('Počty dní'!A:E,MATCH(E295,'Počty dní'!C:C,0),4)</f>
        <v>205</v>
      </c>
      <c r="W295" s="27">
        <f t="shared" ref="W295:W301" si="296">V295*U295</f>
        <v>9799</v>
      </c>
    </row>
    <row r="296" spans="1:24" x14ac:dyDescent="0.3">
      <c r="A296" s="28">
        <v>621</v>
      </c>
      <c r="B296" s="22">
        <v>6021</v>
      </c>
      <c r="C296" s="22" t="s">
        <v>2</v>
      </c>
      <c r="D296" s="22"/>
      <c r="E296" s="22" t="str">
        <f t="shared" si="290"/>
        <v>X</v>
      </c>
      <c r="F296" s="22" t="s">
        <v>120</v>
      </c>
      <c r="G296" s="22">
        <v>9</v>
      </c>
      <c r="H296" s="22" t="str">
        <f t="shared" si="291"/>
        <v>XXX420/9</v>
      </c>
      <c r="I296" s="22" t="s">
        <v>11</v>
      </c>
      <c r="J296" s="22" t="s">
        <v>11</v>
      </c>
      <c r="K296" s="23">
        <v>0.26041666666666669</v>
      </c>
      <c r="L296" s="23">
        <v>0.2638888888888889</v>
      </c>
      <c r="M296" s="22" t="s">
        <v>37</v>
      </c>
      <c r="N296" s="23">
        <v>0.3215277777777778</v>
      </c>
      <c r="O296" s="22" t="s">
        <v>35</v>
      </c>
      <c r="P296" s="22" t="str">
        <f t="shared" si="292"/>
        <v>OK</v>
      </c>
      <c r="Q296" s="37">
        <f t="shared" si="293"/>
        <v>5.7638888888888906E-2</v>
      </c>
      <c r="R296" s="37">
        <f t="shared" si="294"/>
        <v>3.4722222222222099E-3</v>
      </c>
      <c r="S296" s="37">
        <f t="shared" si="295"/>
        <v>6.1111111111111116E-2</v>
      </c>
      <c r="T296" s="37">
        <f t="shared" ref="T296:T301" si="297">K296-N295</f>
        <v>2.7777777777777818E-2</v>
      </c>
      <c r="U296" s="22">
        <v>47.8</v>
      </c>
      <c r="V296" s="22">
        <f>INDEX('Počty dní'!A:E,MATCH(E296,'Počty dní'!C:C,0),4)</f>
        <v>205</v>
      </c>
      <c r="W296" s="29">
        <f t="shared" si="296"/>
        <v>9799</v>
      </c>
    </row>
    <row r="297" spans="1:24" x14ac:dyDescent="0.3">
      <c r="A297" s="28">
        <v>621</v>
      </c>
      <c r="B297" s="22">
        <v>6021</v>
      </c>
      <c r="C297" s="22" t="s">
        <v>2</v>
      </c>
      <c r="D297" s="22"/>
      <c r="E297" s="22" t="str">
        <f t="shared" si="290"/>
        <v>X</v>
      </c>
      <c r="F297" s="22" t="s">
        <v>120</v>
      </c>
      <c r="G297" s="22">
        <v>18</v>
      </c>
      <c r="H297" s="22" t="str">
        <f t="shared" si="291"/>
        <v>XXX420/18</v>
      </c>
      <c r="I297" s="22" t="s">
        <v>11</v>
      </c>
      <c r="J297" s="22" t="s">
        <v>11</v>
      </c>
      <c r="K297" s="23">
        <v>0.50208333333333333</v>
      </c>
      <c r="L297" s="23">
        <v>0.50347222222222221</v>
      </c>
      <c r="M297" s="22" t="s">
        <v>35</v>
      </c>
      <c r="N297" s="23">
        <v>0.56597222222222221</v>
      </c>
      <c r="O297" s="22" t="s">
        <v>37</v>
      </c>
      <c r="P297" s="22" t="str">
        <f t="shared" si="292"/>
        <v>OK</v>
      </c>
      <c r="Q297" s="37">
        <f t="shared" si="293"/>
        <v>6.25E-2</v>
      </c>
      <c r="R297" s="37">
        <f t="shared" si="294"/>
        <v>1.388888888888884E-3</v>
      </c>
      <c r="S297" s="37">
        <f t="shared" si="295"/>
        <v>6.3888888888888884E-2</v>
      </c>
      <c r="T297" s="37">
        <f t="shared" si="297"/>
        <v>0.18055555555555552</v>
      </c>
      <c r="U297" s="22">
        <v>47.8</v>
      </c>
      <c r="V297" s="22">
        <f>INDEX('Počty dní'!A:E,MATCH(E297,'Počty dní'!C:C,0),4)</f>
        <v>205</v>
      </c>
      <c r="W297" s="29">
        <f t="shared" si="296"/>
        <v>9799</v>
      </c>
    </row>
    <row r="298" spans="1:24" x14ac:dyDescent="0.3">
      <c r="A298" s="28">
        <v>621</v>
      </c>
      <c r="B298" s="22">
        <v>6021</v>
      </c>
      <c r="C298" s="22" t="s">
        <v>2</v>
      </c>
      <c r="D298" s="22"/>
      <c r="E298" s="22" t="str">
        <f t="shared" si="290"/>
        <v>X</v>
      </c>
      <c r="F298" s="22" t="s">
        <v>120</v>
      </c>
      <c r="G298" s="22">
        <v>23</v>
      </c>
      <c r="H298" s="22" t="str">
        <f t="shared" si="291"/>
        <v>XXX420/23</v>
      </c>
      <c r="I298" s="22" t="s">
        <v>11</v>
      </c>
      <c r="J298" s="22" t="s">
        <v>11</v>
      </c>
      <c r="K298" s="23">
        <v>0.59375</v>
      </c>
      <c r="L298" s="23">
        <v>0.59722222222222221</v>
      </c>
      <c r="M298" s="22" t="s">
        <v>37</v>
      </c>
      <c r="N298" s="23">
        <v>0.65486111111111112</v>
      </c>
      <c r="O298" s="22" t="s">
        <v>35</v>
      </c>
      <c r="P298" s="22" t="str">
        <f t="shared" si="292"/>
        <v>OK</v>
      </c>
      <c r="Q298" s="37">
        <f t="shared" si="293"/>
        <v>5.7638888888888906E-2</v>
      </c>
      <c r="R298" s="37">
        <f t="shared" si="294"/>
        <v>3.4722222222222099E-3</v>
      </c>
      <c r="S298" s="37">
        <f t="shared" si="295"/>
        <v>6.1111111111111116E-2</v>
      </c>
      <c r="T298" s="37">
        <f t="shared" si="297"/>
        <v>2.777777777777779E-2</v>
      </c>
      <c r="U298" s="22">
        <v>47.8</v>
      </c>
      <c r="V298" s="22">
        <f>INDEX('Počty dní'!A:E,MATCH(E298,'Počty dní'!C:C,0),4)</f>
        <v>205</v>
      </c>
      <c r="W298" s="29">
        <f t="shared" si="296"/>
        <v>9799</v>
      </c>
    </row>
    <row r="299" spans="1:24" x14ac:dyDescent="0.3">
      <c r="A299" s="28">
        <v>621</v>
      </c>
      <c r="B299" s="22">
        <v>6021</v>
      </c>
      <c r="C299" s="22" t="s">
        <v>2</v>
      </c>
      <c r="D299" s="22"/>
      <c r="E299" s="22" t="str">
        <f t="shared" si="290"/>
        <v>X</v>
      </c>
      <c r="F299" s="22" t="s">
        <v>29</v>
      </c>
      <c r="G299" s="22"/>
      <c r="H299" s="22" t="str">
        <f t="shared" si="291"/>
        <v>přejezd/</v>
      </c>
      <c r="I299" s="22"/>
      <c r="J299" s="22" t="s">
        <v>11</v>
      </c>
      <c r="K299" s="23">
        <v>0.65486111111111112</v>
      </c>
      <c r="L299" s="23">
        <v>0.65486111111111112</v>
      </c>
      <c r="M299" s="22" t="s">
        <v>35</v>
      </c>
      <c r="N299" s="23">
        <v>0.65972222222222221</v>
      </c>
      <c r="O299" s="22" t="s">
        <v>17</v>
      </c>
      <c r="P299" s="22" t="str">
        <f t="shared" si="292"/>
        <v>OK</v>
      </c>
      <c r="Q299" s="37">
        <f t="shared" ref="Q299:Q300" si="298">IF(ISNUMBER(G299),N299-L299,IF(F299="přejezd",N299-L299,0))</f>
        <v>4.8611111111110938E-3</v>
      </c>
      <c r="R299" s="37">
        <f t="shared" ref="R299:R300" si="299">IF(ISNUMBER(G299),L299-K299,0)</f>
        <v>0</v>
      </c>
      <c r="S299" s="37">
        <f t="shared" ref="S299:S300" si="300">Q299+R299</f>
        <v>4.8611111111110938E-3</v>
      </c>
      <c r="T299" s="37">
        <f t="shared" ref="T299:T300" si="301">K299-N298</f>
        <v>0</v>
      </c>
      <c r="U299" s="22">
        <v>0</v>
      </c>
      <c r="V299" s="22">
        <f>INDEX('Počty dní'!A:E,MATCH(E299,'Počty dní'!C:C,0),4)</f>
        <v>205</v>
      </c>
      <c r="W299" s="29">
        <f t="shared" si="296"/>
        <v>0</v>
      </c>
    </row>
    <row r="300" spans="1:24" x14ac:dyDescent="0.3">
      <c r="A300" s="28">
        <v>621</v>
      </c>
      <c r="B300" s="22">
        <v>6021</v>
      </c>
      <c r="C300" s="22" t="s">
        <v>2</v>
      </c>
      <c r="D300" s="22"/>
      <c r="E300" s="22" t="str">
        <f t="shared" si="290"/>
        <v>X</v>
      </c>
      <c r="F300" s="22" t="s">
        <v>119</v>
      </c>
      <c r="G300" s="22">
        <v>22</v>
      </c>
      <c r="H300" s="22" t="str">
        <f t="shared" si="291"/>
        <v>XXX421/22</v>
      </c>
      <c r="I300" s="22" t="s">
        <v>11</v>
      </c>
      <c r="J300" s="22" t="s">
        <v>11</v>
      </c>
      <c r="K300" s="23">
        <v>0.72222222222222221</v>
      </c>
      <c r="L300" s="23">
        <v>0.72430555555555554</v>
      </c>
      <c r="M300" s="22" t="s">
        <v>17</v>
      </c>
      <c r="N300" s="23">
        <v>0.73958333333333337</v>
      </c>
      <c r="O300" s="22" t="s">
        <v>39</v>
      </c>
      <c r="P300" s="22" t="str">
        <f t="shared" si="292"/>
        <v>OK</v>
      </c>
      <c r="Q300" s="37">
        <f t="shared" si="298"/>
        <v>1.5277777777777835E-2</v>
      </c>
      <c r="R300" s="37">
        <f t="shared" si="299"/>
        <v>2.0833333333333259E-3</v>
      </c>
      <c r="S300" s="37">
        <f t="shared" si="300"/>
        <v>1.736111111111116E-2</v>
      </c>
      <c r="T300" s="37">
        <f t="shared" si="301"/>
        <v>6.25E-2</v>
      </c>
      <c r="U300" s="22">
        <v>11.8</v>
      </c>
      <c r="V300" s="22">
        <f>INDEX('Počty dní'!A:E,MATCH(E300,'Počty dní'!C:C,0),4)</f>
        <v>205</v>
      </c>
      <c r="W300" s="29">
        <f t="shared" si="296"/>
        <v>2419</v>
      </c>
    </row>
    <row r="301" spans="1:24" ht="15" thickBot="1" x14ac:dyDescent="0.35">
      <c r="A301" s="30">
        <v>621</v>
      </c>
      <c r="B301" s="31">
        <v>6021</v>
      </c>
      <c r="C301" s="31" t="s">
        <v>2</v>
      </c>
      <c r="D301" s="31"/>
      <c r="E301" s="31" t="str">
        <f t="shared" si="290"/>
        <v>X</v>
      </c>
      <c r="F301" s="31" t="s">
        <v>119</v>
      </c>
      <c r="G301" s="31">
        <v>19</v>
      </c>
      <c r="H301" s="31" t="str">
        <f t="shared" si="291"/>
        <v>XXX421/19</v>
      </c>
      <c r="I301" s="31" t="s">
        <v>11</v>
      </c>
      <c r="J301" s="31" t="s">
        <v>11</v>
      </c>
      <c r="K301" s="32">
        <v>0.7583333333333333</v>
      </c>
      <c r="L301" s="32">
        <v>0.7597222222222223</v>
      </c>
      <c r="M301" s="31" t="s">
        <v>39</v>
      </c>
      <c r="N301" s="32">
        <v>0.77430555555555547</v>
      </c>
      <c r="O301" s="31" t="s">
        <v>17</v>
      </c>
      <c r="P301" s="31"/>
      <c r="Q301" s="38">
        <f t="shared" si="293"/>
        <v>1.4583333333333171E-2</v>
      </c>
      <c r="R301" s="38">
        <f t="shared" si="294"/>
        <v>1.388888888888995E-3</v>
      </c>
      <c r="S301" s="38">
        <f t="shared" si="295"/>
        <v>1.5972222222222165E-2</v>
      </c>
      <c r="T301" s="38">
        <f t="shared" si="297"/>
        <v>1.8749999999999933E-2</v>
      </c>
      <c r="U301" s="31">
        <v>11.8</v>
      </c>
      <c r="V301" s="31">
        <f>INDEX('Počty dní'!A:E,MATCH(E301,'Počty dní'!C:C,0),4)</f>
        <v>205</v>
      </c>
      <c r="W301" s="33">
        <f t="shared" si="296"/>
        <v>2419</v>
      </c>
    </row>
    <row r="302" spans="1:24" ht="15" thickBot="1" x14ac:dyDescent="0.35">
      <c r="A302" s="8" t="str">
        <f ca="1">CONCATENATE(INDIRECT("R[-3]C[0]",FALSE),"celkem")</f>
        <v>621celkem</v>
      </c>
      <c r="B302" s="9"/>
      <c r="C302" s="9" t="str">
        <f ca="1">INDIRECT("R[-1]C[12]",FALSE)</f>
        <v>Třebíč,,aut.nádr.</v>
      </c>
      <c r="D302" s="10"/>
      <c r="E302" s="9"/>
      <c r="F302" s="10"/>
      <c r="G302" s="11"/>
      <c r="H302" s="12"/>
      <c r="I302" s="13"/>
      <c r="J302" s="14" t="str">
        <f ca="1">INDIRECT("R[-2]C[0]",FALSE)</f>
        <v>V</v>
      </c>
      <c r="K302" s="15"/>
      <c r="L302" s="16"/>
      <c r="M302" s="17"/>
      <c r="N302" s="16"/>
      <c r="O302" s="18"/>
      <c r="P302" s="9"/>
      <c r="Q302" s="39">
        <f>SUM(Q295:Q301)</f>
        <v>0.27152777777777765</v>
      </c>
      <c r="R302" s="39">
        <f t="shared" ref="R302:T302" si="302">SUM(R295:R301)</f>
        <v>1.3194444444444509E-2</v>
      </c>
      <c r="S302" s="39">
        <f t="shared" si="302"/>
        <v>0.28472222222222215</v>
      </c>
      <c r="T302" s="39">
        <f t="shared" si="302"/>
        <v>0.31736111111111109</v>
      </c>
      <c r="U302" s="19">
        <f>SUM(U295:U301)</f>
        <v>214.8</v>
      </c>
      <c r="V302" s="20"/>
      <c r="W302" s="21">
        <f>SUM(W295:W301)</f>
        <v>44034</v>
      </c>
      <c r="X302" s="7"/>
    </row>
    <row r="304" spans="1:24" ht="15" thickBot="1" x14ac:dyDescent="0.35">
      <c r="L304" s="1"/>
      <c r="N304" s="1"/>
    </row>
    <row r="305" spans="1:24" x14ac:dyDescent="0.3">
      <c r="A305" s="24">
        <v>622</v>
      </c>
      <c r="B305" s="25">
        <v>6022</v>
      </c>
      <c r="C305" s="25" t="s">
        <v>2</v>
      </c>
      <c r="D305" s="25"/>
      <c r="E305" s="25" t="str">
        <f t="shared" ref="E305:E312" si="303">CONCATENATE(C305,D305)</f>
        <v>X</v>
      </c>
      <c r="F305" s="25" t="s">
        <v>120</v>
      </c>
      <c r="G305" s="25">
        <v>3</v>
      </c>
      <c r="H305" s="25" t="str">
        <f t="shared" ref="H305:H312" si="304">CONCATENATE(F305,"/",G305)</f>
        <v>XXX420/3</v>
      </c>
      <c r="I305" s="25" t="s">
        <v>11</v>
      </c>
      <c r="J305" s="25" t="s">
        <v>11</v>
      </c>
      <c r="K305" s="26">
        <v>0.22569444444444445</v>
      </c>
      <c r="L305" s="26">
        <v>0.22777777777777777</v>
      </c>
      <c r="M305" s="25" t="s">
        <v>36</v>
      </c>
      <c r="N305" s="26">
        <v>0.2673611111111111</v>
      </c>
      <c r="O305" s="25" t="s">
        <v>17</v>
      </c>
      <c r="P305" s="25" t="str">
        <f t="shared" ref="P305:P311" si="305">IF(M306=O305,"OK","POZOR")</f>
        <v>OK</v>
      </c>
      <c r="Q305" s="36">
        <f t="shared" ref="Q305:Q312" si="306">IF(ISNUMBER(G305),N305-L305,IF(F305="přejezd",N305-L305,0))</f>
        <v>3.9583333333333331E-2</v>
      </c>
      <c r="R305" s="36">
        <f t="shared" ref="R305:R312" si="307">IF(ISNUMBER(G305),L305-K305,0)</f>
        <v>2.0833333333333259E-3</v>
      </c>
      <c r="S305" s="36">
        <f t="shared" ref="S305:S312" si="308">Q305+R305</f>
        <v>4.1666666666666657E-2</v>
      </c>
      <c r="T305" s="36"/>
      <c r="U305" s="25">
        <v>38.1</v>
      </c>
      <c r="V305" s="25">
        <f>INDEX('Počty dní'!A:E,MATCH(E305,'Počty dní'!C:C,0),4)</f>
        <v>205</v>
      </c>
      <c r="W305" s="27">
        <f t="shared" ref="W305:W312" si="309">V305*U305</f>
        <v>7810.5</v>
      </c>
    </row>
    <row r="306" spans="1:24" x14ac:dyDescent="0.3">
      <c r="A306" s="28">
        <v>622</v>
      </c>
      <c r="B306" s="22">
        <v>6022</v>
      </c>
      <c r="C306" s="22" t="s">
        <v>2</v>
      </c>
      <c r="D306" s="22"/>
      <c r="E306" s="22" t="str">
        <f t="shared" si="303"/>
        <v>X</v>
      </c>
      <c r="F306" s="22" t="s">
        <v>120</v>
      </c>
      <c r="G306" s="22">
        <v>10</v>
      </c>
      <c r="H306" s="22" t="str">
        <f t="shared" si="304"/>
        <v>XXX420/10</v>
      </c>
      <c r="I306" s="22" t="s">
        <v>11</v>
      </c>
      <c r="J306" s="22" t="s">
        <v>11</v>
      </c>
      <c r="K306" s="23">
        <v>0.26944444444444443</v>
      </c>
      <c r="L306" s="23">
        <v>0.27430555555555552</v>
      </c>
      <c r="M306" s="22" t="s">
        <v>17</v>
      </c>
      <c r="N306" s="23">
        <v>0.3125</v>
      </c>
      <c r="O306" s="22" t="s">
        <v>36</v>
      </c>
      <c r="P306" s="22" t="str">
        <f t="shared" si="305"/>
        <v>OK</v>
      </c>
      <c r="Q306" s="37">
        <f t="shared" si="306"/>
        <v>3.8194444444444475E-2</v>
      </c>
      <c r="R306" s="37">
        <f t="shared" si="307"/>
        <v>4.8611111111110938E-3</v>
      </c>
      <c r="S306" s="37">
        <f t="shared" si="308"/>
        <v>4.3055555555555569E-2</v>
      </c>
      <c r="T306" s="37">
        <f t="shared" ref="T306:T312" si="310">K306-N305</f>
        <v>2.0833333333333259E-3</v>
      </c>
      <c r="U306" s="22">
        <v>38.1</v>
      </c>
      <c r="V306" s="22">
        <f>INDEX('Počty dní'!A:E,MATCH(E306,'Počty dní'!C:C,0),4)</f>
        <v>205</v>
      </c>
      <c r="W306" s="29">
        <f t="shared" si="309"/>
        <v>7810.5</v>
      </c>
    </row>
    <row r="307" spans="1:24" x14ac:dyDescent="0.3">
      <c r="A307" s="28">
        <v>622</v>
      </c>
      <c r="B307" s="22">
        <v>6022</v>
      </c>
      <c r="C307" s="22" t="s">
        <v>2</v>
      </c>
      <c r="D307" s="22"/>
      <c r="E307" s="22" t="str">
        <f t="shared" si="303"/>
        <v>X</v>
      </c>
      <c r="F307" s="22" t="s">
        <v>120</v>
      </c>
      <c r="G307" s="22">
        <v>13</v>
      </c>
      <c r="H307" s="22" t="str">
        <f t="shared" si="304"/>
        <v>XXX420/13</v>
      </c>
      <c r="I307" s="22" t="s">
        <v>11</v>
      </c>
      <c r="J307" s="22" t="s">
        <v>11</v>
      </c>
      <c r="K307" s="23">
        <v>0.39097222222222222</v>
      </c>
      <c r="L307" s="23">
        <v>0.39444444444444443</v>
      </c>
      <c r="M307" s="22" t="s">
        <v>36</v>
      </c>
      <c r="N307" s="23">
        <v>0.43402777777777773</v>
      </c>
      <c r="O307" s="22" t="s">
        <v>17</v>
      </c>
      <c r="P307" s="22" t="str">
        <f t="shared" si="305"/>
        <v>OK</v>
      </c>
      <c r="Q307" s="37">
        <f t="shared" si="306"/>
        <v>3.9583333333333304E-2</v>
      </c>
      <c r="R307" s="37">
        <f t="shared" si="307"/>
        <v>3.4722222222222099E-3</v>
      </c>
      <c r="S307" s="37">
        <f t="shared" si="308"/>
        <v>4.3055555555555514E-2</v>
      </c>
      <c r="T307" s="37">
        <f t="shared" si="310"/>
        <v>7.8472222222222221E-2</v>
      </c>
      <c r="U307" s="22">
        <v>38.1</v>
      </c>
      <c r="V307" s="22">
        <f>INDEX('Počty dní'!A:E,MATCH(E307,'Počty dní'!C:C,0),4)</f>
        <v>205</v>
      </c>
      <c r="W307" s="29">
        <f t="shared" si="309"/>
        <v>7810.5</v>
      </c>
    </row>
    <row r="308" spans="1:24" x14ac:dyDescent="0.3">
      <c r="A308" s="28">
        <v>622</v>
      </c>
      <c r="B308" s="22">
        <v>6022</v>
      </c>
      <c r="C308" s="22" t="s">
        <v>2</v>
      </c>
      <c r="D308" s="22"/>
      <c r="E308" s="22" t="str">
        <f t="shared" si="303"/>
        <v>X</v>
      </c>
      <c r="F308" s="22" t="s">
        <v>120</v>
      </c>
      <c r="G308" s="22">
        <v>16</v>
      </c>
      <c r="H308" s="22" t="str">
        <f t="shared" si="304"/>
        <v>XXX420/16</v>
      </c>
      <c r="I308" s="22" t="s">
        <v>11</v>
      </c>
      <c r="J308" s="22" t="s">
        <v>11</v>
      </c>
      <c r="K308" s="23">
        <v>0.47916666666666669</v>
      </c>
      <c r="L308" s="23">
        <v>0.4826388888888889</v>
      </c>
      <c r="M308" s="22" t="s">
        <v>17</v>
      </c>
      <c r="N308" s="23">
        <v>0.52083333333333337</v>
      </c>
      <c r="O308" s="22" t="s">
        <v>36</v>
      </c>
      <c r="P308" s="22" t="str">
        <f t="shared" si="305"/>
        <v>OK</v>
      </c>
      <c r="Q308" s="37">
        <f t="shared" si="306"/>
        <v>3.8194444444444475E-2</v>
      </c>
      <c r="R308" s="37">
        <f t="shared" si="307"/>
        <v>3.4722222222222099E-3</v>
      </c>
      <c r="S308" s="37">
        <f t="shared" si="308"/>
        <v>4.1666666666666685E-2</v>
      </c>
      <c r="T308" s="37">
        <f t="shared" si="310"/>
        <v>4.5138888888888951E-2</v>
      </c>
      <c r="U308" s="22">
        <v>38.1</v>
      </c>
      <c r="V308" s="22">
        <f>INDEX('Počty dní'!A:E,MATCH(E308,'Počty dní'!C:C,0),4)</f>
        <v>205</v>
      </c>
      <c r="W308" s="29">
        <f t="shared" si="309"/>
        <v>7810.5</v>
      </c>
    </row>
    <row r="309" spans="1:24" x14ac:dyDescent="0.3">
      <c r="A309" s="28">
        <v>622</v>
      </c>
      <c r="B309" s="22">
        <v>6022</v>
      </c>
      <c r="C309" s="22" t="s">
        <v>2</v>
      </c>
      <c r="D309" s="22"/>
      <c r="E309" s="22" t="str">
        <f t="shared" si="303"/>
        <v>X</v>
      </c>
      <c r="F309" s="22" t="s">
        <v>120</v>
      </c>
      <c r="G309" s="22">
        <v>19</v>
      </c>
      <c r="H309" s="22" t="str">
        <f t="shared" si="304"/>
        <v>XXX420/19</v>
      </c>
      <c r="I309" s="22" t="s">
        <v>11</v>
      </c>
      <c r="J309" s="22" t="s">
        <v>11</v>
      </c>
      <c r="K309" s="23">
        <v>0.55555555555555558</v>
      </c>
      <c r="L309" s="23">
        <v>0.56111111111111112</v>
      </c>
      <c r="M309" s="22" t="s">
        <v>36</v>
      </c>
      <c r="N309" s="23">
        <v>0.60069444444444442</v>
      </c>
      <c r="O309" s="22" t="s">
        <v>17</v>
      </c>
      <c r="P309" s="22" t="str">
        <f t="shared" si="305"/>
        <v>OK</v>
      </c>
      <c r="Q309" s="37">
        <f t="shared" si="306"/>
        <v>3.9583333333333304E-2</v>
      </c>
      <c r="R309" s="37">
        <f t="shared" si="307"/>
        <v>5.5555555555555358E-3</v>
      </c>
      <c r="S309" s="37">
        <f t="shared" si="308"/>
        <v>4.513888888888884E-2</v>
      </c>
      <c r="T309" s="37">
        <f t="shared" si="310"/>
        <v>3.472222222222221E-2</v>
      </c>
      <c r="U309" s="22">
        <v>38.1</v>
      </c>
      <c r="V309" s="22">
        <f>INDEX('Počty dní'!A:E,MATCH(E309,'Počty dní'!C:C,0),4)</f>
        <v>205</v>
      </c>
      <c r="W309" s="29">
        <f t="shared" si="309"/>
        <v>7810.5</v>
      </c>
    </row>
    <row r="310" spans="1:24" x14ac:dyDescent="0.3">
      <c r="A310" s="28">
        <v>622</v>
      </c>
      <c r="B310" s="22">
        <v>6022</v>
      </c>
      <c r="C310" s="22" t="s">
        <v>2</v>
      </c>
      <c r="D310" s="22"/>
      <c r="E310" s="22" t="str">
        <f t="shared" si="303"/>
        <v>X</v>
      </c>
      <c r="F310" s="22" t="s">
        <v>120</v>
      </c>
      <c r="G310" s="22">
        <v>24</v>
      </c>
      <c r="H310" s="22" t="str">
        <f t="shared" si="304"/>
        <v>XXX420/24</v>
      </c>
      <c r="I310" s="22" t="s">
        <v>11</v>
      </c>
      <c r="J310" s="22" t="s">
        <v>11</v>
      </c>
      <c r="K310" s="23">
        <v>0.60277777777777775</v>
      </c>
      <c r="L310" s="23">
        <v>0.60763888888888895</v>
      </c>
      <c r="M310" s="22" t="s">
        <v>17</v>
      </c>
      <c r="N310" s="23">
        <v>0.64583333333333337</v>
      </c>
      <c r="O310" s="22" t="s">
        <v>36</v>
      </c>
      <c r="P310" s="22" t="str">
        <f t="shared" si="305"/>
        <v>OK</v>
      </c>
      <c r="Q310" s="37">
        <f t="shared" si="306"/>
        <v>3.819444444444442E-2</v>
      </c>
      <c r="R310" s="37">
        <f t="shared" si="307"/>
        <v>4.8611111111112049E-3</v>
      </c>
      <c r="S310" s="37">
        <f t="shared" si="308"/>
        <v>4.3055555555555625E-2</v>
      </c>
      <c r="T310" s="37">
        <f t="shared" si="310"/>
        <v>2.0833333333333259E-3</v>
      </c>
      <c r="U310" s="22">
        <v>38.1</v>
      </c>
      <c r="V310" s="22">
        <f>INDEX('Počty dní'!A:E,MATCH(E310,'Počty dní'!C:C,0),4)</f>
        <v>205</v>
      </c>
      <c r="W310" s="29">
        <f t="shared" si="309"/>
        <v>7810.5</v>
      </c>
    </row>
    <row r="311" spans="1:24" x14ac:dyDescent="0.3">
      <c r="A311" s="28">
        <v>622</v>
      </c>
      <c r="B311" s="22">
        <v>6022</v>
      </c>
      <c r="C311" s="22" t="s">
        <v>2</v>
      </c>
      <c r="D311" s="22"/>
      <c r="E311" s="22" t="str">
        <f t="shared" si="303"/>
        <v>X</v>
      </c>
      <c r="F311" s="22" t="s">
        <v>120</v>
      </c>
      <c r="G311" s="22">
        <v>27</v>
      </c>
      <c r="H311" s="22" t="str">
        <f t="shared" si="304"/>
        <v>XXX420/27</v>
      </c>
      <c r="I311" s="22" t="s">
        <v>11</v>
      </c>
      <c r="J311" s="22" t="s">
        <v>11</v>
      </c>
      <c r="K311" s="23">
        <v>0.68055555555555547</v>
      </c>
      <c r="L311" s="23">
        <v>0.68611111111111101</v>
      </c>
      <c r="M311" s="22" t="s">
        <v>36</v>
      </c>
      <c r="N311" s="23">
        <v>0.72569444444444453</v>
      </c>
      <c r="O311" s="22" t="s">
        <v>17</v>
      </c>
      <c r="P311" s="22" t="str">
        <f t="shared" si="305"/>
        <v>OK</v>
      </c>
      <c r="Q311" s="37">
        <f t="shared" si="306"/>
        <v>3.9583333333333526E-2</v>
      </c>
      <c r="R311" s="37">
        <f t="shared" si="307"/>
        <v>5.5555555555555358E-3</v>
      </c>
      <c r="S311" s="37">
        <f t="shared" si="308"/>
        <v>4.5138888888889062E-2</v>
      </c>
      <c r="T311" s="37">
        <f t="shared" si="310"/>
        <v>3.4722222222222099E-2</v>
      </c>
      <c r="U311" s="22">
        <v>38.1</v>
      </c>
      <c r="V311" s="22">
        <f>INDEX('Počty dní'!A:E,MATCH(E311,'Počty dní'!C:C,0),4)</f>
        <v>205</v>
      </c>
      <c r="W311" s="29">
        <f t="shared" si="309"/>
        <v>7810.5</v>
      </c>
    </row>
    <row r="312" spans="1:24" ht="15" thickBot="1" x14ac:dyDescent="0.35">
      <c r="A312" s="30">
        <v>622</v>
      </c>
      <c r="B312" s="31">
        <v>6022</v>
      </c>
      <c r="C312" s="31" t="s">
        <v>2</v>
      </c>
      <c r="D312" s="31"/>
      <c r="E312" s="31" t="str">
        <f t="shared" si="303"/>
        <v>X</v>
      </c>
      <c r="F312" s="31" t="s">
        <v>120</v>
      </c>
      <c r="G312" s="31">
        <v>30</v>
      </c>
      <c r="H312" s="31" t="str">
        <f t="shared" si="304"/>
        <v>XXX420/30</v>
      </c>
      <c r="I312" s="31" t="s">
        <v>10</v>
      </c>
      <c r="J312" s="31" t="s">
        <v>11</v>
      </c>
      <c r="K312" s="32">
        <v>0.72777777777777775</v>
      </c>
      <c r="L312" s="32">
        <v>0.73263888888888884</v>
      </c>
      <c r="M312" s="31" t="s">
        <v>17</v>
      </c>
      <c r="N312" s="32">
        <v>0.77083333333333337</v>
      </c>
      <c r="O312" s="31" t="s">
        <v>36</v>
      </c>
      <c r="P312" s="31"/>
      <c r="Q312" s="38">
        <f t="shared" si="306"/>
        <v>3.8194444444444531E-2</v>
      </c>
      <c r="R312" s="38">
        <f t="shared" si="307"/>
        <v>4.8611111111110938E-3</v>
      </c>
      <c r="S312" s="38">
        <f t="shared" si="308"/>
        <v>4.3055555555555625E-2</v>
      </c>
      <c r="T312" s="38">
        <f t="shared" si="310"/>
        <v>2.0833333333332149E-3</v>
      </c>
      <c r="U312" s="31">
        <v>38.1</v>
      </c>
      <c r="V312" s="31">
        <f>INDEX('Počty dní'!A:E,MATCH(E312,'Počty dní'!C:C,0),4)</f>
        <v>205</v>
      </c>
      <c r="W312" s="33">
        <f t="shared" si="309"/>
        <v>7810.5</v>
      </c>
    </row>
    <row r="313" spans="1:24" ht="15" thickBot="1" x14ac:dyDescent="0.35">
      <c r="A313" s="8" t="str">
        <f ca="1">CONCATENATE(INDIRECT("R[-3]C[0]",FALSE),"celkem")</f>
        <v>622celkem</v>
      </c>
      <c r="B313" s="9"/>
      <c r="C313" s="9" t="str">
        <f ca="1">INDIRECT("R[-1]C[12]",FALSE)</f>
        <v>Jihlava,,aut.nádr.</v>
      </c>
      <c r="D313" s="10"/>
      <c r="E313" s="9"/>
      <c r="F313" s="10"/>
      <c r="G313" s="11"/>
      <c r="H313" s="12"/>
      <c r="I313" s="13"/>
      <c r="J313" s="14" t="str">
        <f ca="1">INDIRECT("R[-2]C[0]",FALSE)</f>
        <v>V</v>
      </c>
      <c r="K313" s="15"/>
      <c r="L313" s="16"/>
      <c r="M313" s="17"/>
      <c r="N313" s="16"/>
      <c r="O313" s="18"/>
      <c r="P313" s="9"/>
      <c r="Q313" s="39">
        <f>SUM(Q305:Q312)</f>
        <v>0.31111111111111134</v>
      </c>
      <c r="R313" s="39">
        <f t="shared" ref="R313:T313" si="311">SUM(R305:R312)</f>
        <v>3.472222222222221E-2</v>
      </c>
      <c r="S313" s="39">
        <f t="shared" si="311"/>
        <v>0.34583333333333355</v>
      </c>
      <c r="T313" s="39">
        <f t="shared" si="311"/>
        <v>0.19930555555555535</v>
      </c>
      <c r="U313" s="19">
        <f>SUM(U305:U312)</f>
        <v>304.8</v>
      </c>
      <c r="V313" s="20"/>
      <c r="W313" s="21">
        <f>SUM(W305:W312)</f>
        <v>62484</v>
      </c>
      <c r="X313" s="7"/>
    </row>
    <row r="314" spans="1:24" x14ac:dyDescent="0.3">
      <c r="L314" s="1"/>
      <c r="N314" s="1"/>
    </row>
    <row r="315" spans="1:24" ht="15" thickBot="1" x14ac:dyDescent="0.35"/>
    <row r="316" spans="1:24" x14ac:dyDescent="0.3">
      <c r="A316" s="24">
        <v>623</v>
      </c>
      <c r="B316" s="25">
        <v>6023</v>
      </c>
      <c r="C316" s="25" t="s">
        <v>2</v>
      </c>
      <c r="D316" s="25"/>
      <c r="E316" s="25" t="str">
        <f t="shared" ref="E316:E328" si="312">CONCATENATE(C316,D316)</f>
        <v>X</v>
      </c>
      <c r="F316" s="25" t="s">
        <v>120</v>
      </c>
      <c r="G316" s="25">
        <v>1</v>
      </c>
      <c r="H316" s="25" t="str">
        <f t="shared" ref="H316:H328" si="313">CONCATENATE(F316,"/",G316)</f>
        <v>XXX420/1</v>
      </c>
      <c r="I316" s="25" t="s">
        <v>11</v>
      </c>
      <c r="J316" s="25" t="s">
        <v>11</v>
      </c>
      <c r="K316" s="26">
        <v>0.19513888888888889</v>
      </c>
      <c r="L316" s="26">
        <v>0.19652777777777777</v>
      </c>
      <c r="M316" s="25" t="s">
        <v>34</v>
      </c>
      <c r="N316" s="26">
        <v>0.22222222222222221</v>
      </c>
      <c r="O316" s="25" t="s">
        <v>17</v>
      </c>
      <c r="P316" s="25" t="str">
        <f t="shared" ref="P316:P327" si="314">IF(M317=O316,"OK","POZOR")</f>
        <v>OK</v>
      </c>
      <c r="Q316" s="36">
        <f t="shared" ref="Q316:Q328" si="315">IF(ISNUMBER(G316),N316-L316,IF(F316="přejezd",N316-L316,0))</f>
        <v>2.5694444444444436E-2</v>
      </c>
      <c r="R316" s="36">
        <f t="shared" ref="R316:R328" si="316">IF(ISNUMBER(G316),L316-K316,0)</f>
        <v>1.388888888888884E-3</v>
      </c>
      <c r="S316" s="36">
        <f t="shared" ref="S316:S328" si="317">Q316+R316</f>
        <v>2.708333333333332E-2</v>
      </c>
      <c r="T316" s="36"/>
      <c r="U316" s="25">
        <v>23.7</v>
      </c>
      <c r="V316" s="25">
        <f>INDEX('Počty dní'!A:E,MATCH(E316,'Počty dní'!C:C,0),4)</f>
        <v>205</v>
      </c>
      <c r="W316" s="27">
        <f t="shared" ref="W316:W328" si="318">V316*U316</f>
        <v>4858.5</v>
      </c>
    </row>
    <row r="317" spans="1:24" x14ac:dyDescent="0.3">
      <c r="A317" s="28">
        <v>623</v>
      </c>
      <c r="B317" s="22">
        <v>6023</v>
      </c>
      <c r="C317" s="22" t="s">
        <v>2</v>
      </c>
      <c r="D317" s="22"/>
      <c r="E317" s="22" t="str">
        <f t="shared" si="312"/>
        <v>X</v>
      </c>
      <c r="F317" s="22" t="s">
        <v>120</v>
      </c>
      <c r="G317" s="22">
        <v>6</v>
      </c>
      <c r="H317" s="22" t="str">
        <f t="shared" si="313"/>
        <v>XXX420/6</v>
      </c>
      <c r="I317" s="22" t="s">
        <v>11</v>
      </c>
      <c r="J317" s="22" t="s">
        <v>11</v>
      </c>
      <c r="K317" s="23">
        <v>0.22777777777777777</v>
      </c>
      <c r="L317" s="23">
        <v>0.23263888888888887</v>
      </c>
      <c r="M317" s="22" t="s">
        <v>17</v>
      </c>
      <c r="N317" s="23">
        <v>0.27083333333333331</v>
      </c>
      <c r="O317" s="22" t="s">
        <v>36</v>
      </c>
      <c r="P317" s="22" t="str">
        <f t="shared" si="314"/>
        <v>OK</v>
      </c>
      <c r="Q317" s="37">
        <f t="shared" ref="Q317:Q320" si="319">IF(ISNUMBER(G317),N317-L317,IF(F317="přejezd",N317-L317,0))</f>
        <v>3.8194444444444448E-2</v>
      </c>
      <c r="R317" s="37">
        <f t="shared" ref="R317:R320" si="320">IF(ISNUMBER(G317),L317-K317,0)</f>
        <v>4.8611111111110938E-3</v>
      </c>
      <c r="S317" s="37">
        <f t="shared" ref="S317:S320" si="321">Q317+R317</f>
        <v>4.3055555555555541E-2</v>
      </c>
      <c r="T317" s="37">
        <f t="shared" ref="T317:T320" si="322">K317-N316</f>
        <v>5.5555555555555636E-3</v>
      </c>
      <c r="U317" s="22">
        <v>38.1</v>
      </c>
      <c r="V317" s="22">
        <f>INDEX('Počty dní'!A:E,MATCH(E317,'Počty dní'!C:C,0),4)</f>
        <v>205</v>
      </c>
      <c r="W317" s="29">
        <f t="shared" si="318"/>
        <v>7810.5</v>
      </c>
    </row>
    <row r="318" spans="1:24" x14ac:dyDescent="0.3">
      <c r="A318" s="28">
        <v>623</v>
      </c>
      <c r="B318" s="22">
        <v>6023</v>
      </c>
      <c r="C318" s="22" t="s">
        <v>2</v>
      </c>
      <c r="D318" s="22">
        <v>10</v>
      </c>
      <c r="E318" s="22" t="str">
        <f t="shared" si="312"/>
        <v>X10</v>
      </c>
      <c r="F318" s="22" t="s">
        <v>120</v>
      </c>
      <c r="G318" s="22">
        <v>7</v>
      </c>
      <c r="H318" s="22" t="str">
        <f t="shared" si="313"/>
        <v>XXX420/7</v>
      </c>
      <c r="I318" s="22" t="s">
        <v>11</v>
      </c>
      <c r="J318" s="22" t="s">
        <v>11</v>
      </c>
      <c r="K318" s="23">
        <v>0.27152777777777776</v>
      </c>
      <c r="L318" s="23">
        <v>0.27291666666666664</v>
      </c>
      <c r="M318" s="22" t="s">
        <v>36</v>
      </c>
      <c r="N318" s="23">
        <v>0.31111111111111112</v>
      </c>
      <c r="O318" s="22" t="s">
        <v>17</v>
      </c>
      <c r="P318" s="22" t="str">
        <f t="shared" si="314"/>
        <v>OK</v>
      </c>
      <c r="Q318" s="37">
        <f t="shared" si="319"/>
        <v>3.8194444444444475E-2</v>
      </c>
      <c r="R318" s="37">
        <f t="shared" si="320"/>
        <v>1.388888888888884E-3</v>
      </c>
      <c r="S318" s="37">
        <f t="shared" si="321"/>
        <v>3.9583333333333359E-2</v>
      </c>
      <c r="T318" s="37">
        <f t="shared" si="322"/>
        <v>6.9444444444444198E-4</v>
      </c>
      <c r="U318" s="22">
        <v>38.1</v>
      </c>
      <c r="V318" s="22">
        <f>INDEX('Počty dní'!A:E,MATCH(E318,'Počty dní'!C:C,0),4)</f>
        <v>195</v>
      </c>
      <c r="W318" s="29">
        <f t="shared" si="318"/>
        <v>7429.5</v>
      </c>
    </row>
    <row r="319" spans="1:24" x14ac:dyDescent="0.3">
      <c r="A319" s="28">
        <v>623</v>
      </c>
      <c r="B319" s="22">
        <v>6023</v>
      </c>
      <c r="C319" s="22" t="s">
        <v>2</v>
      </c>
      <c r="D319" s="22"/>
      <c r="E319" s="22" t="str">
        <f t="shared" si="312"/>
        <v>X</v>
      </c>
      <c r="F319" s="22" t="s">
        <v>120</v>
      </c>
      <c r="G319" s="22">
        <v>14</v>
      </c>
      <c r="H319" s="22" t="str">
        <f t="shared" si="313"/>
        <v>XXX420/14</v>
      </c>
      <c r="I319" s="22" t="s">
        <v>11</v>
      </c>
      <c r="J319" s="22" t="s">
        <v>11</v>
      </c>
      <c r="K319" s="23">
        <v>0.39583333333333331</v>
      </c>
      <c r="L319" s="23">
        <v>0.39930555555555558</v>
      </c>
      <c r="M319" s="22" t="s">
        <v>17</v>
      </c>
      <c r="N319" s="23">
        <v>0.4375</v>
      </c>
      <c r="O319" s="22" t="s">
        <v>36</v>
      </c>
      <c r="P319" s="22" t="str">
        <f t="shared" si="314"/>
        <v>OK</v>
      </c>
      <c r="Q319" s="37">
        <f t="shared" si="319"/>
        <v>3.819444444444442E-2</v>
      </c>
      <c r="R319" s="37">
        <f t="shared" si="320"/>
        <v>3.4722222222222654E-3</v>
      </c>
      <c r="S319" s="37">
        <f t="shared" si="321"/>
        <v>4.1666666666666685E-2</v>
      </c>
      <c r="T319" s="37">
        <f t="shared" si="322"/>
        <v>8.4722222222222199E-2</v>
      </c>
      <c r="U319" s="22">
        <v>38.1</v>
      </c>
      <c r="V319" s="22">
        <f>INDEX('Počty dní'!A:E,MATCH(E319,'Počty dní'!C:C,0),4)</f>
        <v>205</v>
      </c>
      <c r="W319" s="29">
        <f t="shared" si="318"/>
        <v>7810.5</v>
      </c>
    </row>
    <row r="320" spans="1:24" x14ac:dyDescent="0.3">
      <c r="A320" s="28">
        <v>623</v>
      </c>
      <c r="B320" s="22">
        <v>6023</v>
      </c>
      <c r="C320" s="22" t="s">
        <v>2</v>
      </c>
      <c r="D320" s="22"/>
      <c r="E320" s="22" t="str">
        <f t="shared" si="312"/>
        <v>X</v>
      </c>
      <c r="F320" s="22" t="s">
        <v>120</v>
      </c>
      <c r="G320" s="22">
        <v>15</v>
      </c>
      <c r="H320" s="22" t="str">
        <f t="shared" si="313"/>
        <v>XXX420/15</v>
      </c>
      <c r="I320" s="22" t="s">
        <v>11</v>
      </c>
      <c r="J320" s="22" t="s">
        <v>11</v>
      </c>
      <c r="K320" s="23">
        <v>0.47430555555555554</v>
      </c>
      <c r="L320" s="23">
        <v>0.4777777777777778</v>
      </c>
      <c r="M320" s="22" t="s">
        <v>36</v>
      </c>
      <c r="N320" s="23">
        <v>0.51736111111111105</v>
      </c>
      <c r="O320" s="22" t="s">
        <v>17</v>
      </c>
      <c r="P320" s="22" t="str">
        <f t="shared" si="314"/>
        <v>OK</v>
      </c>
      <c r="Q320" s="37">
        <f t="shared" si="319"/>
        <v>3.9583333333333248E-2</v>
      </c>
      <c r="R320" s="37">
        <f t="shared" si="320"/>
        <v>3.4722222222222654E-3</v>
      </c>
      <c r="S320" s="37">
        <f t="shared" si="321"/>
        <v>4.3055555555555514E-2</v>
      </c>
      <c r="T320" s="37">
        <f t="shared" si="322"/>
        <v>3.6805555555555536E-2</v>
      </c>
      <c r="U320" s="22">
        <v>38.1</v>
      </c>
      <c r="V320" s="22">
        <f>INDEX('Počty dní'!A:E,MATCH(E320,'Počty dní'!C:C,0),4)</f>
        <v>205</v>
      </c>
      <c r="W320" s="29">
        <f t="shared" si="318"/>
        <v>7810.5</v>
      </c>
    </row>
    <row r="321" spans="1:24" x14ac:dyDescent="0.3">
      <c r="A321" s="28">
        <v>623</v>
      </c>
      <c r="B321" s="22">
        <v>6023</v>
      </c>
      <c r="C321" s="22" t="s">
        <v>2</v>
      </c>
      <c r="D321" s="22"/>
      <c r="E321" s="22" t="str">
        <f t="shared" si="312"/>
        <v>X</v>
      </c>
      <c r="F321" s="22" t="s">
        <v>120</v>
      </c>
      <c r="G321" s="22">
        <v>20</v>
      </c>
      <c r="H321" s="22" t="str">
        <f t="shared" si="313"/>
        <v>XXX420/20</v>
      </c>
      <c r="I321" s="22" t="s">
        <v>11</v>
      </c>
      <c r="J321" s="22" t="s">
        <v>11</v>
      </c>
      <c r="K321" s="23">
        <v>0.52083333333333337</v>
      </c>
      <c r="L321" s="23">
        <v>0.52430555555555558</v>
      </c>
      <c r="M321" s="22" t="s">
        <v>17</v>
      </c>
      <c r="N321" s="23">
        <v>0.56944444444444442</v>
      </c>
      <c r="O321" s="22" t="s">
        <v>38</v>
      </c>
      <c r="P321" s="22" t="str">
        <f t="shared" si="314"/>
        <v>OK</v>
      </c>
      <c r="Q321" s="37">
        <f t="shared" si="315"/>
        <v>4.513888888888884E-2</v>
      </c>
      <c r="R321" s="37">
        <f t="shared" si="316"/>
        <v>3.4722222222222099E-3</v>
      </c>
      <c r="S321" s="37">
        <f t="shared" si="317"/>
        <v>4.8611111111111049E-2</v>
      </c>
      <c r="T321" s="37">
        <f t="shared" ref="T321:T328" si="323">K321-N320</f>
        <v>3.4722222222223209E-3</v>
      </c>
      <c r="U321" s="22">
        <v>40.299999999999997</v>
      </c>
      <c r="V321" s="22">
        <f>INDEX('Počty dní'!A:E,MATCH(E321,'Počty dní'!C:C,0),4)</f>
        <v>205</v>
      </c>
      <c r="W321" s="29">
        <f t="shared" si="318"/>
        <v>8261.5</v>
      </c>
    </row>
    <row r="322" spans="1:24" x14ac:dyDescent="0.3">
      <c r="A322" s="28">
        <v>623</v>
      </c>
      <c r="B322" s="22">
        <v>6023</v>
      </c>
      <c r="C322" s="22" t="s">
        <v>2</v>
      </c>
      <c r="D322" s="22"/>
      <c r="E322" s="22" t="str">
        <f t="shared" si="312"/>
        <v>X</v>
      </c>
      <c r="F322" s="22" t="s">
        <v>120</v>
      </c>
      <c r="G322" s="22">
        <v>21</v>
      </c>
      <c r="H322" s="22" t="str">
        <f t="shared" si="313"/>
        <v>XXX420/21</v>
      </c>
      <c r="I322" s="22" t="s">
        <v>11</v>
      </c>
      <c r="J322" s="22" t="s">
        <v>11</v>
      </c>
      <c r="K322" s="23">
        <v>0.59166666666666667</v>
      </c>
      <c r="L322" s="23">
        <v>0.59375</v>
      </c>
      <c r="M322" s="22" t="s">
        <v>38</v>
      </c>
      <c r="N322" s="23">
        <v>0.64097222222222217</v>
      </c>
      <c r="O322" s="22" t="s">
        <v>17</v>
      </c>
      <c r="P322" s="22" t="str">
        <f t="shared" si="314"/>
        <v>OK</v>
      </c>
      <c r="Q322" s="37">
        <f t="shared" ref="Q322:Q324" si="324">IF(ISNUMBER(G322),N322-L322,IF(F322="přejezd",N322-L322,0))</f>
        <v>4.7222222222222165E-2</v>
      </c>
      <c r="R322" s="37">
        <f t="shared" ref="R322:R324" si="325">IF(ISNUMBER(G322),L322-K322,0)</f>
        <v>2.0833333333333259E-3</v>
      </c>
      <c r="S322" s="37">
        <f t="shared" ref="S322:S324" si="326">Q322+R322</f>
        <v>4.9305555555555491E-2</v>
      </c>
      <c r="T322" s="37">
        <f t="shared" ref="T322:T324" si="327">K322-N321</f>
        <v>2.2222222222222254E-2</v>
      </c>
      <c r="U322" s="22">
        <v>40.299999999999997</v>
      </c>
      <c r="V322" s="22">
        <f>INDEX('Počty dní'!A:E,MATCH(E322,'Počty dní'!C:C,0),4)</f>
        <v>205</v>
      </c>
      <c r="W322" s="29">
        <f t="shared" si="318"/>
        <v>8261.5</v>
      </c>
    </row>
    <row r="323" spans="1:24" x14ac:dyDescent="0.3">
      <c r="A323" s="28">
        <v>623</v>
      </c>
      <c r="B323" s="22">
        <v>6023</v>
      </c>
      <c r="C323" s="22" t="s">
        <v>2</v>
      </c>
      <c r="D323" s="22"/>
      <c r="E323" s="22" t="str">
        <f t="shared" si="312"/>
        <v>X</v>
      </c>
      <c r="F323" s="22" t="s">
        <v>120</v>
      </c>
      <c r="G323" s="22">
        <v>26</v>
      </c>
      <c r="H323" s="22" t="str">
        <f t="shared" si="313"/>
        <v>XXX420/26</v>
      </c>
      <c r="I323" s="22" t="s">
        <v>11</v>
      </c>
      <c r="J323" s="22" t="s">
        <v>11</v>
      </c>
      <c r="K323" s="23">
        <v>0.64444444444444449</v>
      </c>
      <c r="L323" s="23">
        <v>0.64930555555555558</v>
      </c>
      <c r="M323" s="22" t="s">
        <v>17</v>
      </c>
      <c r="N323" s="23">
        <v>0.6875</v>
      </c>
      <c r="O323" s="22" t="s">
        <v>36</v>
      </c>
      <c r="P323" s="22" t="str">
        <f t="shared" si="314"/>
        <v>OK</v>
      </c>
      <c r="Q323" s="37">
        <f t="shared" si="324"/>
        <v>3.819444444444442E-2</v>
      </c>
      <c r="R323" s="37">
        <f t="shared" si="325"/>
        <v>4.8611111111110938E-3</v>
      </c>
      <c r="S323" s="37">
        <f t="shared" si="326"/>
        <v>4.3055555555555514E-2</v>
      </c>
      <c r="T323" s="37">
        <f t="shared" si="327"/>
        <v>3.4722222222223209E-3</v>
      </c>
      <c r="U323" s="22">
        <v>38.1</v>
      </c>
      <c r="V323" s="22">
        <f>INDEX('Počty dní'!A:E,MATCH(E323,'Počty dní'!C:C,0),4)</f>
        <v>205</v>
      </c>
      <c r="W323" s="29">
        <f t="shared" si="318"/>
        <v>7810.5</v>
      </c>
    </row>
    <row r="324" spans="1:24" x14ac:dyDescent="0.3">
      <c r="A324" s="28">
        <v>623</v>
      </c>
      <c r="B324" s="22">
        <v>6023</v>
      </c>
      <c r="C324" s="22" t="s">
        <v>2</v>
      </c>
      <c r="D324" s="22"/>
      <c r="E324" s="22" t="str">
        <f t="shared" si="312"/>
        <v>X</v>
      </c>
      <c r="F324" s="22" t="s">
        <v>120</v>
      </c>
      <c r="G324" s="22">
        <v>29</v>
      </c>
      <c r="H324" s="22" t="str">
        <f t="shared" si="313"/>
        <v>XXX420/29</v>
      </c>
      <c r="I324" s="22" t="s">
        <v>11</v>
      </c>
      <c r="J324" s="22" t="s">
        <v>11</v>
      </c>
      <c r="K324" s="23">
        <v>0.72222222222222221</v>
      </c>
      <c r="L324" s="23">
        <v>0.72777777777777775</v>
      </c>
      <c r="M324" s="22" t="s">
        <v>36</v>
      </c>
      <c r="N324" s="23">
        <v>0.76736111111111116</v>
      </c>
      <c r="O324" s="22" t="s">
        <v>17</v>
      </c>
      <c r="P324" s="22" t="str">
        <f t="shared" si="314"/>
        <v>OK</v>
      </c>
      <c r="Q324" s="37">
        <f t="shared" si="324"/>
        <v>3.9583333333333415E-2</v>
      </c>
      <c r="R324" s="37">
        <f t="shared" si="325"/>
        <v>5.5555555555555358E-3</v>
      </c>
      <c r="S324" s="37">
        <f t="shared" si="326"/>
        <v>4.5138888888888951E-2</v>
      </c>
      <c r="T324" s="37">
        <f t="shared" si="327"/>
        <v>3.472222222222221E-2</v>
      </c>
      <c r="U324" s="22">
        <v>38.1</v>
      </c>
      <c r="V324" s="22">
        <f>INDEX('Počty dní'!A:E,MATCH(E324,'Počty dní'!C:C,0),4)</f>
        <v>205</v>
      </c>
      <c r="W324" s="29">
        <f t="shared" si="318"/>
        <v>7810.5</v>
      </c>
    </row>
    <row r="325" spans="1:24" x14ac:dyDescent="0.3">
      <c r="A325" s="28">
        <v>623</v>
      </c>
      <c r="B325" s="22">
        <v>6023</v>
      </c>
      <c r="C325" s="22" t="s">
        <v>2</v>
      </c>
      <c r="D325" s="22"/>
      <c r="E325" s="22" t="str">
        <f t="shared" si="312"/>
        <v>X</v>
      </c>
      <c r="F325" s="22" t="s">
        <v>120</v>
      </c>
      <c r="G325" s="22">
        <v>32</v>
      </c>
      <c r="H325" s="22" t="str">
        <f t="shared" si="313"/>
        <v>XXX420/32</v>
      </c>
      <c r="I325" s="22" t="s">
        <v>10</v>
      </c>
      <c r="J325" s="22" t="s">
        <v>11</v>
      </c>
      <c r="K325" s="23">
        <v>0.77083333333333337</v>
      </c>
      <c r="L325" s="23">
        <v>0.77430555555555547</v>
      </c>
      <c r="M325" s="22" t="s">
        <v>17</v>
      </c>
      <c r="N325" s="23">
        <v>0.81736111111111109</v>
      </c>
      <c r="O325" s="22" t="s">
        <v>36</v>
      </c>
      <c r="P325" s="22" t="str">
        <f t="shared" si="314"/>
        <v>OK</v>
      </c>
      <c r="Q325" s="37">
        <f t="shared" si="315"/>
        <v>4.3055555555555625E-2</v>
      </c>
      <c r="R325" s="37">
        <f t="shared" si="316"/>
        <v>3.4722222222220989E-3</v>
      </c>
      <c r="S325" s="37">
        <f t="shared" si="317"/>
        <v>4.6527777777777724E-2</v>
      </c>
      <c r="T325" s="37">
        <f t="shared" si="323"/>
        <v>3.4722222222222099E-3</v>
      </c>
      <c r="U325" s="22">
        <v>38.1</v>
      </c>
      <c r="V325" s="22">
        <f>INDEX('Počty dní'!A:E,MATCH(E325,'Počty dní'!C:C,0),4)</f>
        <v>205</v>
      </c>
      <c r="W325" s="29">
        <f t="shared" si="318"/>
        <v>7810.5</v>
      </c>
    </row>
    <row r="326" spans="1:24" x14ac:dyDescent="0.3">
      <c r="A326" s="28">
        <v>623</v>
      </c>
      <c r="B326" s="22">
        <v>6023</v>
      </c>
      <c r="C326" s="22" t="s">
        <v>2</v>
      </c>
      <c r="D326" s="22"/>
      <c r="E326" s="22" t="str">
        <f t="shared" si="312"/>
        <v>X</v>
      </c>
      <c r="F326" s="22" t="s">
        <v>120</v>
      </c>
      <c r="G326" s="22">
        <v>33</v>
      </c>
      <c r="H326" s="22" t="str">
        <f t="shared" si="313"/>
        <v>XXX420/33</v>
      </c>
      <c r="I326" s="22" t="s">
        <v>10</v>
      </c>
      <c r="J326" s="22" t="s">
        <v>11</v>
      </c>
      <c r="K326" s="23">
        <v>0.85763888888888884</v>
      </c>
      <c r="L326" s="23">
        <v>0.86111111111111116</v>
      </c>
      <c r="M326" s="22" t="s">
        <v>36</v>
      </c>
      <c r="N326" s="23">
        <v>0.90347222222222223</v>
      </c>
      <c r="O326" s="22" t="s">
        <v>17</v>
      </c>
      <c r="P326" s="22" t="str">
        <f t="shared" si="314"/>
        <v>OK</v>
      </c>
      <c r="Q326" s="37">
        <f t="shared" si="315"/>
        <v>4.2361111111111072E-2</v>
      </c>
      <c r="R326" s="37">
        <f t="shared" si="316"/>
        <v>3.4722222222223209E-3</v>
      </c>
      <c r="S326" s="37">
        <f t="shared" si="317"/>
        <v>4.5833333333333393E-2</v>
      </c>
      <c r="T326" s="37">
        <f t="shared" si="323"/>
        <v>4.0277777777777746E-2</v>
      </c>
      <c r="U326" s="22">
        <v>40.6</v>
      </c>
      <c r="V326" s="22">
        <f>INDEX('Počty dní'!A:E,MATCH(E326,'Počty dní'!C:C,0),4)</f>
        <v>205</v>
      </c>
      <c r="W326" s="29">
        <f t="shared" si="318"/>
        <v>8323</v>
      </c>
    </row>
    <row r="327" spans="1:24" x14ac:dyDescent="0.3">
      <c r="A327" s="28">
        <v>623</v>
      </c>
      <c r="B327" s="22">
        <v>6023</v>
      </c>
      <c r="C327" s="22" t="s">
        <v>2</v>
      </c>
      <c r="D327" s="22"/>
      <c r="E327" s="22" t="str">
        <f t="shared" si="312"/>
        <v>X</v>
      </c>
      <c r="F327" s="22" t="s">
        <v>119</v>
      </c>
      <c r="G327" s="22">
        <v>26</v>
      </c>
      <c r="H327" s="22" t="str">
        <f t="shared" si="313"/>
        <v>XXX421/26</v>
      </c>
      <c r="I327" s="22" t="s">
        <v>10</v>
      </c>
      <c r="J327" s="22" t="s">
        <v>11</v>
      </c>
      <c r="K327" s="23">
        <v>0.9375</v>
      </c>
      <c r="L327" s="23">
        <v>0.93958333333333333</v>
      </c>
      <c r="M327" s="22" t="s">
        <v>17</v>
      </c>
      <c r="N327" s="23">
        <v>0.95416666666666661</v>
      </c>
      <c r="O327" s="22" t="s">
        <v>39</v>
      </c>
      <c r="P327" s="22" t="str">
        <f t="shared" si="314"/>
        <v>OK</v>
      </c>
      <c r="Q327" s="37">
        <f t="shared" si="315"/>
        <v>1.4583333333333282E-2</v>
      </c>
      <c r="R327" s="37">
        <f t="shared" si="316"/>
        <v>2.0833333333333259E-3</v>
      </c>
      <c r="S327" s="37">
        <f t="shared" si="317"/>
        <v>1.6666666666666607E-2</v>
      </c>
      <c r="T327" s="37">
        <f t="shared" si="323"/>
        <v>3.4027777777777768E-2</v>
      </c>
      <c r="U327" s="22">
        <v>11.8</v>
      </c>
      <c r="V327" s="22">
        <f>INDEX('Počty dní'!A:E,MATCH(E327,'Počty dní'!C:C,0),4)</f>
        <v>205</v>
      </c>
      <c r="W327" s="29">
        <f t="shared" si="318"/>
        <v>2419</v>
      </c>
    </row>
    <row r="328" spans="1:24" ht="15" thickBot="1" x14ac:dyDescent="0.35">
      <c r="A328" s="30">
        <v>623</v>
      </c>
      <c r="B328" s="31">
        <v>6023</v>
      </c>
      <c r="C328" s="31" t="s">
        <v>2</v>
      </c>
      <c r="D328" s="31"/>
      <c r="E328" s="31" t="str">
        <f t="shared" si="312"/>
        <v>X</v>
      </c>
      <c r="F328" s="31" t="s">
        <v>120</v>
      </c>
      <c r="G328" s="31">
        <v>36</v>
      </c>
      <c r="H328" s="31" t="str">
        <f t="shared" si="313"/>
        <v>XXX420/36</v>
      </c>
      <c r="I328" s="31" t="s">
        <v>10</v>
      </c>
      <c r="J328" s="31" t="s">
        <v>11</v>
      </c>
      <c r="K328" s="32">
        <v>0.95416666666666661</v>
      </c>
      <c r="L328" s="32">
        <v>0.95486111111111116</v>
      </c>
      <c r="M328" s="31" t="s">
        <v>39</v>
      </c>
      <c r="N328" s="32">
        <v>0.96805555555555556</v>
      </c>
      <c r="O328" s="31" t="s">
        <v>34</v>
      </c>
      <c r="P328" s="31"/>
      <c r="Q328" s="38">
        <f t="shared" si="315"/>
        <v>1.3194444444444398E-2</v>
      </c>
      <c r="R328" s="38">
        <f t="shared" si="316"/>
        <v>6.94444444444553E-4</v>
      </c>
      <c r="S328" s="38">
        <f t="shared" si="317"/>
        <v>1.3888888888888951E-2</v>
      </c>
      <c r="T328" s="38">
        <f t="shared" si="323"/>
        <v>0</v>
      </c>
      <c r="U328" s="31">
        <v>13.3</v>
      </c>
      <c r="V328" s="31">
        <f>INDEX('Počty dní'!A:E,MATCH(E328,'Počty dní'!C:C,0),4)</f>
        <v>205</v>
      </c>
      <c r="W328" s="33">
        <f t="shared" si="318"/>
        <v>2726.5</v>
      </c>
    </row>
    <row r="329" spans="1:24" ht="15" thickBot="1" x14ac:dyDescent="0.35">
      <c r="A329" s="8" t="str">
        <f ca="1">CONCATENATE(INDIRECT("R[-3]C[0]",FALSE),"celkem")</f>
        <v>623celkem</v>
      </c>
      <c r="B329" s="9"/>
      <c r="C329" s="9" t="str">
        <f ca="1">INDIRECT("R[-1]C[12]",FALSE)</f>
        <v>Brtnice,,nám.</v>
      </c>
      <c r="D329" s="10"/>
      <c r="E329" s="9"/>
      <c r="F329" s="10"/>
      <c r="G329" s="11"/>
      <c r="H329" s="12"/>
      <c r="I329" s="13"/>
      <c r="J329" s="14" t="str">
        <f ca="1">INDIRECT("R[-2]C[0]",FALSE)</f>
        <v>V</v>
      </c>
      <c r="K329" s="15"/>
      <c r="L329" s="16"/>
      <c r="M329" s="17"/>
      <c r="N329" s="16"/>
      <c r="O329" s="18"/>
      <c r="P329" s="9"/>
      <c r="Q329" s="39">
        <f>SUM(Q316:Q328)</f>
        <v>0.46319444444444424</v>
      </c>
      <c r="R329" s="39">
        <f t="shared" ref="R329:T329" si="328">SUM(R316:R328)</f>
        <v>4.0277777777777857E-2</v>
      </c>
      <c r="S329" s="39">
        <f t="shared" si="328"/>
        <v>0.5034722222222221</v>
      </c>
      <c r="T329" s="39">
        <f t="shared" si="328"/>
        <v>0.2694444444444446</v>
      </c>
      <c r="U329" s="19">
        <f>SUM(U316:U328)</f>
        <v>436.7000000000001</v>
      </c>
      <c r="V329" s="20"/>
      <c r="W329" s="21">
        <f>SUM(W316:W328)</f>
        <v>89142.5</v>
      </c>
      <c r="X329" s="7"/>
    </row>
    <row r="330" spans="1:24" x14ac:dyDescent="0.3">
      <c r="L330" s="1"/>
      <c r="N330" s="1"/>
    </row>
    <row r="331" spans="1:24" ht="15" thickBot="1" x14ac:dyDescent="0.35"/>
    <row r="332" spans="1:24" x14ac:dyDescent="0.3">
      <c r="A332" s="24">
        <v>624</v>
      </c>
      <c r="B332" s="25">
        <v>6024</v>
      </c>
      <c r="C332" s="25" t="s">
        <v>2</v>
      </c>
      <c r="D332" s="25"/>
      <c r="E332" s="25" t="str">
        <f t="shared" ref="E332:E343" si="329">CONCATENATE(C332,D332)</f>
        <v>X</v>
      </c>
      <c r="F332" s="25" t="s">
        <v>119</v>
      </c>
      <c r="G332" s="25">
        <v>1</v>
      </c>
      <c r="H332" s="25" t="str">
        <f t="shared" ref="H332:H343" si="330">CONCATENATE(F332,"/",G332)</f>
        <v>XXX421/1</v>
      </c>
      <c r="I332" s="25" t="s">
        <v>10</v>
      </c>
      <c r="J332" s="25" t="s">
        <v>11</v>
      </c>
      <c r="K332" s="26">
        <v>0.20625000000000002</v>
      </c>
      <c r="L332" s="26">
        <v>0.2076388888888889</v>
      </c>
      <c r="M332" s="25" t="s">
        <v>39</v>
      </c>
      <c r="N332" s="26">
        <v>0.22222222222222221</v>
      </c>
      <c r="O332" s="25" t="s">
        <v>17</v>
      </c>
      <c r="P332" s="25" t="str">
        <f>IF(M133=O332,"OK","POZOR")</f>
        <v>OK</v>
      </c>
      <c r="Q332" s="36">
        <f t="shared" ref="Q332:Q343" si="331">IF(ISNUMBER(G332),N332-L332,IF(F332="přejezd",N332-L332,0))</f>
        <v>1.4583333333333309E-2</v>
      </c>
      <c r="R332" s="36">
        <f t="shared" ref="R332:R343" si="332">IF(ISNUMBER(G332),L332-K332,0)</f>
        <v>1.388888888888884E-3</v>
      </c>
      <c r="S332" s="36">
        <f t="shared" ref="S332:S343" si="333">Q332+R332</f>
        <v>1.5972222222222193E-2</v>
      </c>
      <c r="T332" s="36"/>
      <c r="U332" s="25">
        <v>11.8</v>
      </c>
      <c r="V332" s="25">
        <f>INDEX('Počty dní'!A:E,MATCH(E332,'Počty dní'!C:C,0),4)</f>
        <v>205</v>
      </c>
      <c r="W332" s="27">
        <f t="shared" ref="W332:W343" si="334">V332*U332</f>
        <v>2419</v>
      </c>
    </row>
    <row r="333" spans="1:24" x14ac:dyDescent="0.3">
      <c r="A333" s="28">
        <v>624</v>
      </c>
      <c r="B333" s="22">
        <v>6024</v>
      </c>
      <c r="C333" s="22" t="s">
        <v>2</v>
      </c>
      <c r="D333" s="22"/>
      <c r="E333" s="22" t="str">
        <f t="shared" ref="E333:E338" si="335">CONCATENATE(C333,D333)</f>
        <v>X</v>
      </c>
      <c r="F333" s="22" t="s">
        <v>111</v>
      </c>
      <c r="G333" s="22">
        <v>3</v>
      </c>
      <c r="H333" s="22" t="str">
        <f t="shared" ref="H333:H338" si="336">CONCATENATE(F333,"/",G333)</f>
        <v>XXX407/3</v>
      </c>
      <c r="I333" s="22" t="s">
        <v>10</v>
      </c>
      <c r="J333" s="22" t="s">
        <v>11</v>
      </c>
      <c r="K333" s="23">
        <v>0.22361111111111109</v>
      </c>
      <c r="L333" s="23">
        <v>0.22430555555555556</v>
      </c>
      <c r="M333" s="22" t="s">
        <v>17</v>
      </c>
      <c r="N333" s="23">
        <v>0.25208333333333333</v>
      </c>
      <c r="O333" s="22" t="s">
        <v>115</v>
      </c>
      <c r="P333" s="22" t="str">
        <f t="shared" ref="P333:P339" si="337">IF(M334=O333,"OK","POZOR")</f>
        <v>OK</v>
      </c>
      <c r="Q333" s="37">
        <f t="shared" ref="Q333:Q339" si="338">IF(ISNUMBER(G333),N333-L333,IF(F333="přejezd",N333-L333,0))</f>
        <v>2.7777777777777762E-2</v>
      </c>
      <c r="R333" s="37">
        <f t="shared" ref="R333:R339" si="339">IF(ISNUMBER(G333),L333-K333,0)</f>
        <v>6.9444444444446973E-4</v>
      </c>
      <c r="S333" s="37">
        <f t="shared" ref="S333:S339" si="340">Q333+R333</f>
        <v>2.8472222222222232E-2</v>
      </c>
      <c r="T333" s="37">
        <f t="shared" ref="T333:T339" si="341">K333-N332</f>
        <v>1.388888888888884E-3</v>
      </c>
      <c r="U333" s="22">
        <v>26</v>
      </c>
      <c r="V333" s="22">
        <f>INDEX('Počty dní'!A:E,MATCH(E333,'Počty dní'!C:C,0),4)</f>
        <v>205</v>
      </c>
      <c r="W333" s="29">
        <f t="shared" ref="W333:W339" si="342">V333*U333</f>
        <v>5330</v>
      </c>
    </row>
    <row r="334" spans="1:24" x14ac:dyDescent="0.3">
      <c r="A334" s="28">
        <v>624</v>
      </c>
      <c r="B334" s="22">
        <v>6024</v>
      </c>
      <c r="C334" s="22" t="s">
        <v>2</v>
      </c>
      <c r="D334" s="22">
        <v>10</v>
      </c>
      <c r="E334" s="22" t="str">
        <f t="shared" si="335"/>
        <v>X10</v>
      </c>
      <c r="F334" s="22" t="s">
        <v>111</v>
      </c>
      <c r="G334" s="22">
        <v>6</v>
      </c>
      <c r="H334" s="22" t="str">
        <f t="shared" si="336"/>
        <v>XXX407/6</v>
      </c>
      <c r="I334" s="22" t="s">
        <v>10</v>
      </c>
      <c r="J334" s="22" t="s">
        <v>11</v>
      </c>
      <c r="K334" s="23">
        <v>0.25486111111111109</v>
      </c>
      <c r="L334" s="23">
        <v>0.25555555555555559</v>
      </c>
      <c r="M334" s="22" t="s">
        <v>115</v>
      </c>
      <c r="N334" s="23">
        <v>0.26458333333333334</v>
      </c>
      <c r="O334" s="22" t="s">
        <v>114</v>
      </c>
      <c r="P334" s="22" t="str">
        <f t="shared" si="337"/>
        <v>OK</v>
      </c>
      <c r="Q334" s="37">
        <f t="shared" si="338"/>
        <v>9.0277777777777457E-3</v>
      </c>
      <c r="R334" s="37">
        <f t="shared" si="339"/>
        <v>6.9444444444449749E-4</v>
      </c>
      <c r="S334" s="37">
        <f t="shared" si="340"/>
        <v>9.7222222222222432E-3</v>
      </c>
      <c r="T334" s="37">
        <f t="shared" si="341"/>
        <v>2.7777777777777679E-3</v>
      </c>
      <c r="U334" s="22">
        <v>8.6</v>
      </c>
      <c r="V334" s="22">
        <f>INDEX('Počty dní'!A:E,MATCH(E334,'Počty dní'!C:C,0),4)</f>
        <v>195</v>
      </c>
      <c r="W334" s="29">
        <f t="shared" si="342"/>
        <v>1677</v>
      </c>
    </row>
    <row r="335" spans="1:24" x14ac:dyDescent="0.3">
      <c r="A335" s="28">
        <v>624</v>
      </c>
      <c r="B335" s="22">
        <v>6024</v>
      </c>
      <c r="C335" s="22" t="s">
        <v>2</v>
      </c>
      <c r="D335" s="22">
        <v>10</v>
      </c>
      <c r="E335" s="22" t="str">
        <f t="shared" si="335"/>
        <v>X10</v>
      </c>
      <c r="F335" s="22" t="s">
        <v>111</v>
      </c>
      <c r="G335" s="22">
        <v>5</v>
      </c>
      <c r="H335" s="22" t="str">
        <f t="shared" si="336"/>
        <v>XXX407/5</v>
      </c>
      <c r="I335" s="22" t="s">
        <v>10</v>
      </c>
      <c r="J335" s="22" t="s">
        <v>11</v>
      </c>
      <c r="K335" s="23">
        <v>0.26458333333333334</v>
      </c>
      <c r="L335" s="23">
        <v>0.26597222222222222</v>
      </c>
      <c r="M335" s="22" t="s">
        <v>114</v>
      </c>
      <c r="N335" s="23">
        <v>0.27499999999999997</v>
      </c>
      <c r="O335" s="22" t="s">
        <v>115</v>
      </c>
      <c r="P335" s="22" t="str">
        <f t="shared" si="337"/>
        <v>OK</v>
      </c>
      <c r="Q335" s="37">
        <f t="shared" si="338"/>
        <v>9.0277777777777457E-3</v>
      </c>
      <c r="R335" s="37">
        <f t="shared" si="339"/>
        <v>1.388888888888884E-3</v>
      </c>
      <c r="S335" s="37">
        <f t="shared" si="340"/>
        <v>1.041666666666663E-2</v>
      </c>
      <c r="T335" s="37">
        <f t="shared" si="341"/>
        <v>0</v>
      </c>
      <c r="U335" s="22">
        <v>8.6</v>
      </c>
      <c r="V335" s="22">
        <f>INDEX('Počty dní'!A:E,MATCH(E335,'Počty dní'!C:C,0),4)</f>
        <v>195</v>
      </c>
      <c r="W335" s="29">
        <f t="shared" si="342"/>
        <v>1677</v>
      </c>
    </row>
    <row r="336" spans="1:24" x14ac:dyDescent="0.3">
      <c r="A336" s="28">
        <v>624</v>
      </c>
      <c r="B336" s="22">
        <v>6024</v>
      </c>
      <c r="C336" s="22" t="s">
        <v>2</v>
      </c>
      <c r="D336" s="22">
        <v>10</v>
      </c>
      <c r="E336" s="22" t="str">
        <f t="shared" si="335"/>
        <v>X10</v>
      </c>
      <c r="F336" s="22" t="s">
        <v>111</v>
      </c>
      <c r="G336" s="22">
        <v>10</v>
      </c>
      <c r="H336" s="22" t="str">
        <f t="shared" si="336"/>
        <v>XXX407/10</v>
      </c>
      <c r="I336" s="22" t="s">
        <v>11</v>
      </c>
      <c r="J336" s="22" t="s">
        <v>11</v>
      </c>
      <c r="K336" s="23">
        <v>0.27569444444444446</v>
      </c>
      <c r="L336" s="23">
        <v>0.27638888888888885</v>
      </c>
      <c r="M336" s="22" t="s">
        <v>115</v>
      </c>
      <c r="N336" s="23">
        <v>0.30624999999999997</v>
      </c>
      <c r="O336" s="22" t="s">
        <v>17</v>
      </c>
      <c r="P336" s="22" t="str">
        <f t="shared" si="337"/>
        <v>OK</v>
      </c>
      <c r="Q336" s="37">
        <f t="shared" si="338"/>
        <v>2.9861111111111116E-2</v>
      </c>
      <c r="R336" s="37">
        <f t="shared" si="339"/>
        <v>6.9444444444438647E-4</v>
      </c>
      <c r="S336" s="37">
        <f t="shared" si="340"/>
        <v>3.0555555555555503E-2</v>
      </c>
      <c r="T336" s="37">
        <f t="shared" si="341"/>
        <v>6.9444444444449749E-4</v>
      </c>
      <c r="U336" s="22">
        <v>25</v>
      </c>
      <c r="V336" s="22">
        <f>INDEX('Počty dní'!A:E,MATCH(E336,'Počty dní'!C:C,0),4)</f>
        <v>195</v>
      </c>
      <c r="W336" s="29">
        <f t="shared" si="342"/>
        <v>4875</v>
      </c>
    </row>
    <row r="337" spans="1:24" x14ac:dyDescent="0.3">
      <c r="A337" s="28">
        <v>624</v>
      </c>
      <c r="B337" s="22">
        <v>6024</v>
      </c>
      <c r="C337" s="22" t="s">
        <v>2</v>
      </c>
      <c r="D337" s="22">
        <v>10</v>
      </c>
      <c r="E337" s="22" t="str">
        <f t="shared" si="335"/>
        <v>X10</v>
      </c>
      <c r="F337" s="22" t="s">
        <v>111</v>
      </c>
      <c r="G337" s="22">
        <v>11</v>
      </c>
      <c r="H337" s="22" t="str">
        <f t="shared" si="336"/>
        <v>XXX407/11</v>
      </c>
      <c r="I337" s="22" t="s">
        <v>10</v>
      </c>
      <c r="J337" s="22" t="s">
        <v>11</v>
      </c>
      <c r="K337" s="23">
        <v>0.30763888888888891</v>
      </c>
      <c r="L337" s="23">
        <v>0.30902777777777779</v>
      </c>
      <c r="M337" s="22" t="s">
        <v>17</v>
      </c>
      <c r="N337" s="23">
        <v>0.3354166666666667</v>
      </c>
      <c r="O337" s="22" t="s">
        <v>115</v>
      </c>
      <c r="P337" s="22" t="str">
        <f t="shared" si="337"/>
        <v>OK</v>
      </c>
      <c r="Q337" s="37">
        <f t="shared" si="338"/>
        <v>2.6388888888888906E-2</v>
      </c>
      <c r="R337" s="37">
        <f t="shared" si="339"/>
        <v>1.388888888888884E-3</v>
      </c>
      <c r="S337" s="37">
        <f t="shared" si="340"/>
        <v>2.777777777777779E-2</v>
      </c>
      <c r="T337" s="37">
        <f t="shared" si="341"/>
        <v>1.3888888888889395E-3</v>
      </c>
      <c r="U337" s="22">
        <v>26.4</v>
      </c>
      <c r="V337" s="22">
        <f>INDEX('Počty dní'!A:E,MATCH(E337,'Počty dní'!C:C,0),4)</f>
        <v>195</v>
      </c>
      <c r="W337" s="29">
        <f t="shared" si="342"/>
        <v>5148</v>
      </c>
    </row>
    <row r="338" spans="1:24" x14ac:dyDescent="0.3">
      <c r="A338" s="28">
        <v>624</v>
      </c>
      <c r="B338" s="22">
        <v>6024</v>
      </c>
      <c r="C338" s="22" t="s">
        <v>2</v>
      </c>
      <c r="D338" s="22"/>
      <c r="E338" s="22" t="str">
        <f t="shared" si="335"/>
        <v>X</v>
      </c>
      <c r="F338" s="22" t="s">
        <v>111</v>
      </c>
      <c r="G338" s="22">
        <v>14</v>
      </c>
      <c r="H338" s="22" t="str">
        <f t="shared" si="336"/>
        <v>XXX407/14</v>
      </c>
      <c r="I338" s="22" t="s">
        <v>10</v>
      </c>
      <c r="J338" s="22" t="s">
        <v>11</v>
      </c>
      <c r="K338" s="23">
        <v>0.37986111111111115</v>
      </c>
      <c r="L338" s="23">
        <v>0.38055555555555554</v>
      </c>
      <c r="M338" s="22" t="s">
        <v>115</v>
      </c>
      <c r="N338" s="23">
        <v>0.41041666666666665</v>
      </c>
      <c r="O338" s="22" t="s">
        <v>17</v>
      </c>
      <c r="P338" s="22" t="str">
        <f t="shared" si="337"/>
        <v>OK</v>
      </c>
      <c r="Q338" s="37">
        <f t="shared" si="338"/>
        <v>2.9861111111111116E-2</v>
      </c>
      <c r="R338" s="37">
        <f t="shared" si="339"/>
        <v>6.9444444444438647E-4</v>
      </c>
      <c r="S338" s="37">
        <f t="shared" si="340"/>
        <v>3.0555555555555503E-2</v>
      </c>
      <c r="T338" s="37">
        <f t="shared" si="341"/>
        <v>4.4444444444444453E-2</v>
      </c>
      <c r="U338" s="22">
        <v>27.4</v>
      </c>
      <c r="V338" s="22">
        <f>INDEX('Počty dní'!A:E,MATCH(E338,'Počty dní'!C:C,0),4)</f>
        <v>205</v>
      </c>
      <c r="W338" s="29">
        <f t="shared" si="342"/>
        <v>5617</v>
      </c>
    </row>
    <row r="339" spans="1:24" x14ac:dyDescent="0.3">
      <c r="A339" s="28">
        <v>624</v>
      </c>
      <c r="B339" s="22">
        <v>6024</v>
      </c>
      <c r="C339" s="22" t="s">
        <v>2</v>
      </c>
      <c r="D339" s="22"/>
      <c r="E339" s="22" t="str">
        <f t="shared" si="329"/>
        <v>X</v>
      </c>
      <c r="F339" s="22" t="s">
        <v>119</v>
      </c>
      <c r="G339" s="22">
        <v>11</v>
      </c>
      <c r="H339" s="22" t="str">
        <f t="shared" si="330"/>
        <v>XXX421/11</v>
      </c>
      <c r="I339" s="22" t="s">
        <v>10</v>
      </c>
      <c r="J339" s="22" t="s">
        <v>11</v>
      </c>
      <c r="K339" s="23">
        <v>0.52777777777777779</v>
      </c>
      <c r="L339" s="23">
        <v>0.53125</v>
      </c>
      <c r="M339" s="22" t="s">
        <v>17</v>
      </c>
      <c r="N339" s="23">
        <v>0.56597222222222221</v>
      </c>
      <c r="O339" s="22" t="s">
        <v>17</v>
      </c>
      <c r="P339" s="22" t="str">
        <f t="shared" si="337"/>
        <v>OK</v>
      </c>
      <c r="Q339" s="37">
        <f t="shared" si="338"/>
        <v>3.472222222222221E-2</v>
      </c>
      <c r="R339" s="37">
        <f t="shared" si="339"/>
        <v>3.4722222222222099E-3</v>
      </c>
      <c r="S339" s="37">
        <f t="shared" si="340"/>
        <v>3.819444444444442E-2</v>
      </c>
      <c r="T339" s="37">
        <f t="shared" si="341"/>
        <v>0.11736111111111114</v>
      </c>
      <c r="U339" s="22">
        <v>29.3</v>
      </c>
      <c r="V339" s="22">
        <f>INDEX('Počty dní'!A:E,MATCH(E339,'Počty dní'!C:C,0),4)</f>
        <v>205</v>
      </c>
      <c r="W339" s="29">
        <f t="shared" si="342"/>
        <v>6006.5</v>
      </c>
    </row>
    <row r="340" spans="1:24" x14ac:dyDescent="0.3">
      <c r="A340" s="28">
        <v>624</v>
      </c>
      <c r="B340" s="22">
        <v>6024</v>
      </c>
      <c r="C340" s="22" t="s">
        <v>2</v>
      </c>
      <c r="D340" s="22"/>
      <c r="E340" s="22" t="str">
        <f t="shared" si="329"/>
        <v>X</v>
      </c>
      <c r="F340" s="22" t="s">
        <v>119</v>
      </c>
      <c r="G340" s="22">
        <v>16</v>
      </c>
      <c r="H340" s="22" t="str">
        <f t="shared" si="330"/>
        <v>XXX421/16</v>
      </c>
      <c r="I340" s="22" t="s">
        <v>11</v>
      </c>
      <c r="J340" s="22" t="s">
        <v>11</v>
      </c>
      <c r="K340" s="23">
        <v>0.59583333333333333</v>
      </c>
      <c r="L340" s="23">
        <v>0.59930555555555554</v>
      </c>
      <c r="M340" s="22" t="s">
        <v>17</v>
      </c>
      <c r="N340" s="23">
        <v>0.63472222222222219</v>
      </c>
      <c r="O340" s="22" t="s">
        <v>17</v>
      </c>
      <c r="P340" s="22" t="str">
        <f t="shared" ref="P340:P342" si="343">IF(M341=O340,"OK","POZOR")</f>
        <v>OK</v>
      </c>
      <c r="Q340" s="37">
        <f t="shared" si="331"/>
        <v>3.5416666666666652E-2</v>
      </c>
      <c r="R340" s="37">
        <f t="shared" si="332"/>
        <v>3.4722222222222099E-3</v>
      </c>
      <c r="S340" s="37">
        <f t="shared" si="333"/>
        <v>3.8888888888888862E-2</v>
      </c>
      <c r="T340" s="37">
        <f t="shared" ref="T340:T343" si="344">K340-N339</f>
        <v>2.9861111111111116E-2</v>
      </c>
      <c r="U340" s="22">
        <v>29.3</v>
      </c>
      <c r="V340" s="22">
        <f>INDEX('Počty dní'!A:E,MATCH(E340,'Počty dní'!C:C,0),4)</f>
        <v>205</v>
      </c>
      <c r="W340" s="29">
        <f t="shared" si="334"/>
        <v>6006.5</v>
      </c>
    </row>
    <row r="341" spans="1:24" x14ac:dyDescent="0.3">
      <c r="A341" s="28">
        <v>624</v>
      </c>
      <c r="B341" s="22">
        <v>6024</v>
      </c>
      <c r="C341" s="22" t="s">
        <v>2</v>
      </c>
      <c r="D341" s="22"/>
      <c r="E341" s="22" t="str">
        <f t="shared" si="329"/>
        <v>X</v>
      </c>
      <c r="F341" s="22" t="s">
        <v>119</v>
      </c>
      <c r="G341" s="22">
        <v>18</v>
      </c>
      <c r="H341" s="22" t="str">
        <f t="shared" si="330"/>
        <v>XXX421/18</v>
      </c>
      <c r="I341" s="22" t="s">
        <v>10</v>
      </c>
      <c r="J341" s="22" t="s">
        <v>11</v>
      </c>
      <c r="K341" s="23">
        <v>0.63750000000000007</v>
      </c>
      <c r="L341" s="23">
        <v>0.64097222222222217</v>
      </c>
      <c r="M341" s="22" t="s">
        <v>17</v>
      </c>
      <c r="N341" s="23">
        <v>0.66041666666666665</v>
      </c>
      <c r="O341" s="22" t="s">
        <v>40</v>
      </c>
      <c r="P341" s="22" t="str">
        <f t="shared" si="343"/>
        <v>OK</v>
      </c>
      <c r="Q341" s="37">
        <f t="shared" si="331"/>
        <v>1.9444444444444486E-2</v>
      </c>
      <c r="R341" s="37">
        <f t="shared" si="332"/>
        <v>3.4722222222220989E-3</v>
      </c>
      <c r="S341" s="37">
        <f t="shared" si="333"/>
        <v>2.2916666666666585E-2</v>
      </c>
      <c r="T341" s="37">
        <f t="shared" si="344"/>
        <v>2.7777777777778789E-3</v>
      </c>
      <c r="U341" s="22">
        <v>15.9</v>
      </c>
      <c r="V341" s="22">
        <f>INDEX('Počty dní'!A:E,MATCH(E341,'Počty dní'!C:C,0),4)</f>
        <v>205</v>
      </c>
      <c r="W341" s="29">
        <f t="shared" ref="W341" si="345">V341*U341</f>
        <v>3259.5</v>
      </c>
    </row>
    <row r="342" spans="1:24" x14ac:dyDescent="0.3">
      <c r="A342" s="28">
        <v>624</v>
      </c>
      <c r="B342" s="22">
        <v>6024</v>
      </c>
      <c r="C342" s="22" t="s">
        <v>2</v>
      </c>
      <c r="D342" s="22"/>
      <c r="E342" s="22" t="str">
        <f t="shared" si="329"/>
        <v>X</v>
      </c>
      <c r="F342" s="22" t="s">
        <v>119</v>
      </c>
      <c r="G342" s="22">
        <v>17</v>
      </c>
      <c r="H342" s="22" t="str">
        <f t="shared" si="330"/>
        <v>XXX421/17</v>
      </c>
      <c r="I342" s="22" t="s">
        <v>10</v>
      </c>
      <c r="J342" s="22" t="s">
        <v>11</v>
      </c>
      <c r="K342" s="23">
        <v>0.67083333333333339</v>
      </c>
      <c r="L342" s="23">
        <v>0.67152777777777783</v>
      </c>
      <c r="M342" s="22" t="s">
        <v>40</v>
      </c>
      <c r="N342" s="23">
        <v>0.69097222222222221</v>
      </c>
      <c r="O342" s="22" t="s">
        <v>17</v>
      </c>
      <c r="P342" s="22" t="str">
        <f t="shared" si="343"/>
        <v>OK</v>
      </c>
      <c r="Q342" s="37">
        <f t="shared" si="331"/>
        <v>1.9444444444444375E-2</v>
      </c>
      <c r="R342" s="37">
        <f t="shared" si="332"/>
        <v>6.9444444444444198E-4</v>
      </c>
      <c r="S342" s="37">
        <f t="shared" si="333"/>
        <v>2.0138888888888817E-2</v>
      </c>
      <c r="T342" s="37">
        <f t="shared" si="344"/>
        <v>1.0416666666666741E-2</v>
      </c>
      <c r="U342" s="22">
        <v>15.9</v>
      </c>
      <c r="V342" s="22">
        <f>INDEX('Počty dní'!A:E,MATCH(E342,'Počty dní'!C:C,0),4)</f>
        <v>205</v>
      </c>
      <c r="W342" s="29">
        <f t="shared" si="334"/>
        <v>3259.5</v>
      </c>
    </row>
    <row r="343" spans="1:24" ht="15" thickBot="1" x14ac:dyDescent="0.35">
      <c r="A343" s="30">
        <v>624</v>
      </c>
      <c r="B343" s="31">
        <v>6024</v>
      </c>
      <c r="C343" s="31" t="s">
        <v>2</v>
      </c>
      <c r="D343" s="31"/>
      <c r="E343" s="31" t="str">
        <f t="shared" si="329"/>
        <v>X</v>
      </c>
      <c r="F343" s="31" t="s">
        <v>119</v>
      </c>
      <c r="G343" s="31">
        <v>24</v>
      </c>
      <c r="H343" s="31" t="str">
        <f t="shared" si="330"/>
        <v>XXX421/24</v>
      </c>
      <c r="I343" s="31" t="s">
        <v>10</v>
      </c>
      <c r="J343" s="31" t="s">
        <v>11</v>
      </c>
      <c r="K343" s="32">
        <v>0.76388888888888884</v>
      </c>
      <c r="L343" s="32">
        <v>0.76597222222222217</v>
      </c>
      <c r="M343" s="31" t="s">
        <v>17</v>
      </c>
      <c r="N343" s="32">
        <v>0.7909722222222223</v>
      </c>
      <c r="O343" s="31" t="s">
        <v>41</v>
      </c>
      <c r="P343" s="31"/>
      <c r="Q343" s="38">
        <f t="shared" si="331"/>
        <v>2.5000000000000133E-2</v>
      </c>
      <c r="R343" s="38">
        <f t="shared" si="332"/>
        <v>2.0833333333333259E-3</v>
      </c>
      <c r="S343" s="38">
        <f t="shared" si="333"/>
        <v>2.7083333333333459E-2</v>
      </c>
      <c r="T343" s="38">
        <f t="shared" si="344"/>
        <v>7.291666666666663E-2</v>
      </c>
      <c r="U343" s="31">
        <v>19.7</v>
      </c>
      <c r="V343" s="31">
        <f>INDEX('Počty dní'!A:E,MATCH(E343,'Počty dní'!C:C,0),4)</f>
        <v>205</v>
      </c>
      <c r="W343" s="33">
        <f t="shared" si="334"/>
        <v>4038.5</v>
      </c>
    </row>
    <row r="344" spans="1:24" ht="15" thickBot="1" x14ac:dyDescent="0.35">
      <c r="A344" s="8" t="str">
        <f ca="1">CONCATENATE(INDIRECT("R[-3]C[0]",FALSE),"celkem")</f>
        <v>624celkem</v>
      </c>
      <c r="B344" s="9"/>
      <c r="C344" s="9" t="str">
        <f ca="1">INDIRECT("R[-1]C[12]",FALSE)</f>
        <v>Hvězdoňovice</v>
      </c>
      <c r="D344" s="10"/>
      <c r="E344" s="9"/>
      <c r="F344" s="10"/>
      <c r="G344" s="11"/>
      <c r="H344" s="12"/>
      <c r="I344" s="13"/>
      <c r="J344" s="14" t="str">
        <f ca="1">INDIRECT("R[-2]C[0]",FALSE)</f>
        <v>V</v>
      </c>
      <c r="K344" s="15"/>
      <c r="L344" s="16"/>
      <c r="M344" s="17"/>
      <c r="N344" s="16"/>
      <c r="O344" s="18"/>
      <c r="P344" s="9"/>
      <c r="Q344" s="39">
        <f>SUM(Q332:Q343)</f>
        <v>0.28055555555555556</v>
      </c>
      <c r="R344" s="39">
        <f>SUM(R332:R343)</f>
        <v>2.0138888888888679E-2</v>
      </c>
      <c r="S344" s="39">
        <f>SUM(S332:S343)</f>
        <v>0.30069444444444426</v>
      </c>
      <c r="T344" s="39">
        <f>SUM(T332:T343)</f>
        <v>0.28402777777777805</v>
      </c>
      <c r="U344" s="19">
        <f>SUM(U332:U343)</f>
        <v>243.90000000000003</v>
      </c>
      <c r="V344" s="20"/>
      <c r="W344" s="21">
        <f>SUM(W332:W343)</f>
        <v>49313.5</v>
      </c>
      <c r="X344" s="7"/>
    </row>
    <row r="345" spans="1:24" x14ac:dyDescent="0.3">
      <c r="L345" s="1"/>
      <c r="N345" s="1"/>
    </row>
    <row r="346" spans="1:24" ht="15" thickBot="1" x14ac:dyDescent="0.35">
      <c r="L346" s="1"/>
      <c r="N346" s="1"/>
    </row>
    <row r="347" spans="1:24" x14ac:dyDescent="0.3">
      <c r="A347" s="24">
        <v>625</v>
      </c>
      <c r="B347" s="25">
        <v>6025</v>
      </c>
      <c r="C347" s="25" t="s">
        <v>2</v>
      </c>
      <c r="D347" s="25"/>
      <c r="E347" s="25" t="str">
        <f t="shared" ref="E347:E358" si="346">CONCATENATE(C347,D347)</f>
        <v>X</v>
      </c>
      <c r="F347" s="25" t="s">
        <v>119</v>
      </c>
      <c r="G347" s="25">
        <v>2</v>
      </c>
      <c r="H347" s="25" t="str">
        <f t="shared" ref="H347:H358" si="347">CONCATENATE(F347,"/",G347)</f>
        <v>XXX421/2</v>
      </c>
      <c r="I347" s="25" t="s">
        <v>10</v>
      </c>
      <c r="J347" s="25" t="s">
        <v>11</v>
      </c>
      <c r="K347" s="26">
        <v>0.20138888888888887</v>
      </c>
      <c r="L347" s="26">
        <v>0.20208333333333331</v>
      </c>
      <c r="M347" s="25" t="s">
        <v>40</v>
      </c>
      <c r="N347" s="26">
        <v>0.21805555555555556</v>
      </c>
      <c r="O347" s="25" t="s">
        <v>17</v>
      </c>
      <c r="P347" s="25" t="str">
        <f t="shared" ref="P347:P357" si="348">IF(M348=O347,"OK","POZOR")</f>
        <v>OK</v>
      </c>
      <c r="Q347" s="36">
        <f t="shared" ref="Q347:Q352" si="349">IF(ISNUMBER(G347),N347-L347,IF(F347="přejezd",N347-L347,0))</f>
        <v>1.5972222222222249E-2</v>
      </c>
      <c r="R347" s="36">
        <f t="shared" ref="R347:R352" si="350">IF(ISNUMBER(G347),L347-K347,0)</f>
        <v>6.9444444444444198E-4</v>
      </c>
      <c r="S347" s="36">
        <f t="shared" ref="S347:S352" si="351">Q347+R347</f>
        <v>1.6666666666666691E-2</v>
      </c>
      <c r="T347" s="36"/>
      <c r="U347" s="25">
        <v>13.4</v>
      </c>
      <c r="V347" s="25">
        <f>INDEX('Počty dní'!A:E,MATCH(E347,'Počty dní'!C:C,0),4)</f>
        <v>205</v>
      </c>
      <c r="W347" s="27">
        <f t="shared" ref="W347:W357" si="352">V347*U347</f>
        <v>2747</v>
      </c>
    </row>
    <row r="348" spans="1:24" x14ac:dyDescent="0.3">
      <c r="A348" s="28">
        <v>625</v>
      </c>
      <c r="B348" s="22">
        <v>6025</v>
      </c>
      <c r="C348" s="22" t="s">
        <v>2</v>
      </c>
      <c r="D348" s="22"/>
      <c r="E348" s="22" t="str">
        <f t="shared" si="346"/>
        <v>X</v>
      </c>
      <c r="F348" s="22" t="s">
        <v>119</v>
      </c>
      <c r="G348" s="22">
        <v>4</v>
      </c>
      <c r="H348" s="22" t="str">
        <f t="shared" si="347"/>
        <v>XXX421/4</v>
      </c>
      <c r="I348" s="22" t="s">
        <v>10</v>
      </c>
      <c r="J348" s="22" t="s">
        <v>11</v>
      </c>
      <c r="K348" s="23">
        <v>0.22222222222222221</v>
      </c>
      <c r="L348" s="23">
        <v>0.22430555555555556</v>
      </c>
      <c r="M348" s="22" t="s">
        <v>17</v>
      </c>
      <c r="N348" s="23">
        <v>0.24374999999999999</v>
      </c>
      <c r="O348" s="22" t="s">
        <v>40</v>
      </c>
      <c r="P348" s="22" t="str">
        <f t="shared" si="348"/>
        <v>OK</v>
      </c>
      <c r="Q348" s="37">
        <f t="shared" si="349"/>
        <v>1.9444444444444431E-2</v>
      </c>
      <c r="R348" s="37">
        <f t="shared" si="350"/>
        <v>2.0833333333333537E-3</v>
      </c>
      <c r="S348" s="37">
        <f t="shared" si="351"/>
        <v>2.1527777777777785E-2</v>
      </c>
      <c r="T348" s="37">
        <f t="shared" ref="T348:T352" si="353">K348-N347</f>
        <v>4.1666666666666519E-3</v>
      </c>
      <c r="U348" s="22">
        <v>15.9</v>
      </c>
      <c r="V348" s="22">
        <f>INDEX('Počty dní'!A:E,MATCH(E348,'Počty dní'!C:C,0),4)</f>
        <v>205</v>
      </c>
      <c r="W348" s="29">
        <f t="shared" si="352"/>
        <v>3259.5</v>
      </c>
    </row>
    <row r="349" spans="1:24" x14ac:dyDescent="0.3">
      <c r="A349" s="28">
        <v>625</v>
      </c>
      <c r="B349" s="22">
        <v>6025</v>
      </c>
      <c r="C349" s="22" t="s">
        <v>2</v>
      </c>
      <c r="D349" s="22"/>
      <c r="E349" s="22" t="str">
        <f t="shared" si="346"/>
        <v>X</v>
      </c>
      <c r="F349" s="22" t="s">
        <v>119</v>
      </c>
      <c r="G349" s="22">
        <v>3</v>
      </c>
      <c r="H349" s="22" t="str">
        <f t="shared" si="347"/>
        <v>XXX421/3</v>
      </c>
      <c r="I349" s="22" t="s">
        <v>10</v>
      </c>
      <c r="J349" s="22" t="s">
        <v>11</v>
      </c>
      <c r="K349" s="23">
        <v>0.25347222222222221</v>
      </c>
      <c r="L349" s="23">
        <v>0.25486111111111109</v>
      </c>
      <c r="M349" s="22" t="s">
        <v>40</v>
      </c>
      <c r="N349" s="23">
        <v>0.27430555555555552</v>
      </c>
      <c r="O349" s="22" t="s">
        <v>17</v>
      </c>
      <c r="P349" s="22" t="str">
        <f t="shared" si="348"/>
        <v>OK</v>
      </c>
      <c r="Q349" s="37">
        <f t="shared" si="349"/>
        <v>1.9444444444444431E-2</v>
      </c>
      <c r="R349" s="37">
        <f t="shared" si="350"/>
        <v>1.388888888888884E-3</v>
      </c>
      <c r="S349" s="37">
        <f t="shared" si="351"/>
        <v>2.0833333333333315E-2</v>
      </c>
      <c r="T349" s="37">
        <f t="shared" si="353"/>
        <v>9.7222222222222154E-3</v>
      </c>
      <c r="U349" s="22">
        <v>15.9</v>
      </c>
      <c r="V349" s="22">
        <f>INDEX('Počty dní'!A:E,MATCH(E349,'Počty dní'!C:C,0),4)</f>
        <v>205</v>
      </c>
      <c r="W349" s="29">
        <f t="shared" si="352"/>
        <v>3259.5</v>
      </c>
    </row>
    <row r="350" spans="1:24" x14ac:dyDescent="0.3">
      <c r="A350" s="28">
        <v>625</v>
      </c>
      <c r="B350" s="22">
        <v>6025</v>
      </c>
      <c r="C350" s="22" t="s">
        <v>2</v>
      </c>
      <c r="D350" s="22"/>
      <c r="E350" s="22" t="str">
        <f t="shared" si="346"/>
        <v>X</v>
      </c>
      <c r="F350" s="22" t="s">
        <v>119</v>
      </c>
      <c r="G350" s="22">
        <v>5</v>
      </c>
      <c r="H350" s="22" t="str">
        <f t="shared" si="347"/>
        <v>XXX421/5</v>
      </c>
      <c r="I350" s="22" t="s">
        <v>11</v>
      </c>
      <c r="J350" s="22" t="s">
        <v>11</v>
      </c>
      <c r="K350" s="23">
        <v>0.27499999999999997</v>
      </c>
      <c r="L350" s="23">
        <v>0.27569444444444446</v>
      </c>
      <c r="M350" s="22" t="s">
        <v>17</v>
      </c>
      <c r="N350" s="23">
        <v>0.31597222222222221</v>
      </c>
      <c r="O350" s="22" t="s">
        <v>17</v>
      </c>
      <c r="P350" s="22" t="str">
        <f t="shared" si="348"/>
        <v>OK</v>
      </c>
      <c r="Q350" s="37">
        <f t="shared" si="349"/>
        <v>4.0277777777777746E-2</v>
      </c>
      <c r="R350" s="37">
        <f t="shared" si="350"/>
        <v>6.9444444444449749E-4</v>
      </c>
      <c r="S350" s="37">
        <f t="shared" si="351"/>
        <v>4.0972222222222243E-2</v>
      </c>
      <c r="T350" s="37">
        <f t="shared" si="353"/>
        <v>6.9444444444444198E-4</v>
      </c>
      <c r="U350" s="22">
        <v>29.3</v>
      </c>
      <c r="V350" s="22">
        <f>INDEX('Počty dní'!A:E,MATCH(E350,'Počty dní'!C:C,0),4)</f>
        <v>205</v>
      </c>
      <c r="W350" s="29">
        <f t="shared" si="352"/>
        <v>6006.5</v>
      </c>
    </row>
    <row r="351" spans="1:24" x14ac:dyDescent="0.3">
      <c r="A351" s="28">
        <v>625</v>
      </c>
      <c r="B351" s="22">
        <v>6025</v>
      </c>
      <c r="C351" s="22" t="s">
        <v>2</v>
      </c>
      <c r="D351" s="22"/>
      <c r="E351" s="22" t="str">
        <f t="shared" si="346"/>
        <v>X</v>
      </c>
      <c r="F351" s="22" t="s">
        <v>119</v>
      </c>
      <c r="G351" s="22">
        <v>10</v>
      </c>
      <c r="H351" s="22" t="str">
        <f t="shared" si="347"/>
        <v>XXX421/10</v>
      </c>
      <c r="I351" s="22" t="s">
        <v>10</v>
      </c>
      <c r="J351" s="22" t="s">
        <v>11</v>
      </c>
      <c r="K351" s="23">
        <v>0.3888888888888889</v>
      </c>
      <c r="L351" s="23">
        <v>0.39097222222222222</v>
      </c>
      <c r="M351" s="22" t="s">
        <v>17</v>
      </c>
      <c r="N351" s="23">
        <v>0.41597222222222219</v>
      </c>
      <c r="O351" s="22" t="s">
        <v>41</v>
      </c>
      <c r="P351" s="22" t="str">
        <f t="shared" si="348"/>
        <v>OK</v>
      </c>
      <c r="Q351" s="37">
        <f t="shared" si="349"/>
        <v>2.4999999999999967E-2</v>
      </c>
      <c r="R351" s="37">
        <f t="shared" si="350"/>
        <v>2.0833333333333259E-3</v>
      </c>
      <c r="S351" s="37">
        <f t="shared" si="351"/>
        <v>2.7083333333333293E-2</v>
      </c>
      <c r="T351" s="37">
        <f t="shared" si="353"/>
        <v>7.2916666666666685E-2</v>
      </c>
      <c r="U351" s="22">
        <v>19.7</v>
      </c>
      <c r="V351" s="22">
        <f>INDEX('Počty dní'!A:E,MATCH(E351,'Počty dní'!C:C,0),4)</f>
        <v>205</v>
      </c>
      <c r="W351" s="29">
        <f t="shared" si="352"/>
        <v>4038.5</v>
      </c>
    </row>
    <row r="352" spans="1:24" x14ac:dyDescent="0.3">
      <c r="A352" s="28">
        <v>625</v>
      </c>
      <c r="B352" s="22">
        <v>6025</v>
      </c>
      <c r="C352" s="22" t="s">
        <v>2</v>
      </c>
      <c r="D352" s="22"/>
      <c r="E352" s="22" t="str">
        <f t="shared" si="346"/>
        <v>X</v>
      </c>
      <c r="F352" s="22" t="s">
        <v>119</v>
      </c>
      <c r="G352" s="22">
        <v>9</v>
      </c>
      <c r="H352" s="22" t="str">
        <f t="shared" si="347"/>
        <v>XXX421/9</v>
      </c>
      <c r="I352" s="22" t="s">
        <v>10</v>
      </c>
      <c r="J352" s="22" t="s">
        <v>11</v>
      </c>
      <c r="K352" s="23">
        <v>0.41666666666666669</v>
      </c>
      <c r="L352" s="23">
        <v>0.41666666666666669</v>
      </c>
      <c r="M352" s="22" t="s">
        <v>41</v>
      </c>
      <c r="N352" s="23">
        <v>0.44097222222222227</v>
      </c>
      <c r="O352" s="22" t="s">
        <v>17</v>
      </c>
      <c r="P352" s="22" t="str">
        <f t="shared" si="348"/>
        <v>OK</v>
      </c>
      <c r="Q352" s="37">
        <f t="shared" si="349"/>
        <v>2.430555555555558E-2</v>
      </c>
      <c r="R352" s="37">
        <f t="shared" si="350"/>
        <v>0</v>
      </c>
      <c r="S352" s="37">
        <f t="shared" si="351"/>
        <v>2.430555555555558E-2</v>
      </c>
      <c r="T352" s="37">
        <f t="shared" si="353"/>
        <v>6.9444444444449749E-4</v>
      </c>
      <c r="U352" s="22">
        <v>19.7</v>
      </c>
      <c r="V352" s="22">
        <f>INDEX('Počty dní'!A:E,MATCH(E352,'Počty dní'!C:C,0),4)</f>
        <v>205</v>
      </c>
      <c r="W352" s="29">
        <f t="shared" si="352"/>
        <v>4038.5</v>
      </c>
    </row>
    <row r="353" spans="1:24" x14ac:dyDescent="0.3">
      <c r="A353" s="28">
        <v>625</v>
      </c>
      <c r="B353" s="22">
        <v>6025</v>
      </c>
      <c r="C353" s="22" t="s">
        <v>2</v>
      </c>
      <c r="D353" s="22"/>
      <c r="E353" s="22" t="str">
        <f t="shared" si="346"/>
        <v>X</v>
      </c>
      <c r="F353" s="22" t="s">
        <v>119</v>
      </c>
      <c r="G353" s="22">
        <v>12</v>
      </c>
      <c r="H353" s="22" t="str">
        <f t="shared" si="347"/>
        <v>XXX421/12</v>
      </c>
      <c r="I353" s="22" t="s">
        <v>10</v>
      </c>
      <c r="J353" s="22" t="s">
        <v>11</v>
      </c>
      <c r="K353" s="23">
        <v>0.51388888888888895</v>
      </c>
      <c r="L353" s="23">
        <v>0.51597222222222217</v>
      </c>
      <c r="M353" s="22" t="s">
        <v>17</v>
      </c>
      <c r="N353" s="23">
        <v>0.55138888888888882</v>
      </c>
      <c r="O353" s="22" t="s">
        <v>17</v>
      </c>
      <c r="P353" s="22" t="str">
        <f t="shared" si="348"/>
        <v>OK</v>
      </c>
      <c r="Q353" s="37">
        <f t="shared" ref="Q353:Q358" si="354">IF(ISNUMBER(G353),N353-L353,IF(F353="přejezd",N353-L353,0))</f>
        <v>3.5416666666666652E-2</v>
      </c>
      <c r="R353" s="37">
        <f t="shared" ref="R353:R358" si="355">IF(ISNUMBER(G353),L353-K353,0)</f>
        <v>2.0833333333332149E-3</v>
      </c>
      <c r="S353" s="37">
        <f t="shared" ref="S353:S358" si="356">Q353+R353</f>
        <v>3.7499999999999867E-2</v>
      </c>
      <c r="T353" s="37">
        <f t="shared" ref="T353:T358" si="357">K353-N352</f>
        <v>7.2916666666666685E-2</v>
      </c>
      <c r="U353" s="22">
        <v>29.3</v>
      </c>
      <c r="V353" s="22">
        <f>INDEX('Počty dní'!A:E,MATCH(E353,'Počty dní'!C:C,0),4)</f>
        <v>205</v>
      </c>
      <c r="W353" s="29">
        <f t="shared" si="352"/>
        <v>6006.5</v>
      </c>
    </row>
    <row r="354" spans="1:24" x14ac:dyDescent="0.3">
      <c r="A354" s="28">
        <v>625</v>
      </c>
      <c r="B354" s="22">
        <v>6025</v>
      </c>
      <c r="C354" s="22" t="s">
        <v>2</v>
      </c>
      <c r="D354" s="22"/>
      <c r="E354" s="22" t="str">
        <f t="shared" si="346"/>
        <v>X</v>
      </c>
      <c r="F354" s="22" t="s">
        <v>119</v>
      </c>
      <c r="G354" s="22">
        <v>14</v>
      </c>
      <c r="H354" s="22" t="str">
        <f t="shared" si="347"/>
        <v>XXX421/14</v>
      </c>
      <c r="I354" s="22" t="s">
        <v>11</v>
      </c>
      <c r="J354" s="22" t="s">
        <v>11</v>
      </c>
      <c r="K354" s="23">
        <v>0.5541666666666667</v>
      </c>
      <c r="L354" s="23">
        <v>0.55763888888888891</v>
      </c>
      <c r="M354" s="22" t="s">
        <v>17</v>
      </c>
      <c r="N354" s="23">
        <v>0.58263888888888882</v>
      </c>
      <c r="O354" s="22" t="s">
        <v>41</v>
      </c>
      <c r="P354" s="22" t="str">
        <f t="shared" si="348"/>
        <v>OK</v>
      </c>
      <c r="Q354" s="37">
        <f t="shared" si="354"/>
        <v>2.4999999999999911E-2</v>
      </c>
      <c r="R354" s="37">
        <f t="shared" si="355"/>
        <v>3.4722222222222099E-3</v>
      </c>
      <c r="S354" s="37">
        <f t="shared" si="356"/>
        <v>2.8472222222222121E-2</v>
      </c>
      <c r="T354" s="37">
        <f t="shared" si="357"/>
        <v>2.7777777777778789E-3</v>
      </c>
      <c r="U354" s="22">
        <v>19.7</v>
      </c>
      <c r="V354" s="22">
        <f>INDEX('Počty dní'!A:E,MATCH(E354,'Počty dní'!C:C,0),4)</f>
        <v>205</v>
      </c>
      <c r="W354" s="29">
        <f t="shared" si="352"/>
        <v>4038.5</v>
      </c>
    </row>
    <row r="355" spans="1:24" x14ac:dyDescent="0.3">
      <c r="A355" s="28">
        <v>625</v>
      </c>
      <c r="B355" s="22">
        <v>6025</v>
      </c>
      <c r="C355" s="22" t="s">
        <v>2</v>
      </c>
      <c r="D355" s="22"/>
      <c r="E355" s="22" t="str">
        <f t="shared" si="346"/>
        <v>X</v>
      </c>
      <c r="F355" s="22" t="s">
        <v>119</v>
      </c>
      <c r="G355" s="22">
        <v>13</v>
      </c>
      <c r="H355" s="22" t="str">
        <f t="shared" si="347"/>
        <v>XXX421/13</v>
      </c>
      <c r="I355" s="22" t="s">
        <v>10</v>
      </c>
      <c r="J355" s="22" t="s">
        <v>11</v>
      </c>
      <c r="K355" s="23">
        <v>0.58333333333333337</v>
      </c>
      <c r="L355" s="23">
        <v>0.58333333333333337</v>
      </c>
      <c r="M355" s="22" t="s">
        <v>41</v>
      </c>
      <c r="N355" s="23">
        <v>0.60763888888888895</v>
      </c>
      <c r="O355" s="22" t="s">
        <v>17</v>
      </c>
      <c r="P355" s="22" t="str">
        <f t="shared" si="348"/>
        <v>OK</v>
      </c>
      <c r="Q355" s="37">
        <f t="shared" si="354"/>
        <v>2.430555555555558E-2</v>
      </c>
      <c r="R355" s="37">
        <f t="shared" si="355"/>
        <v>0</v>
      </c>
      <c r="S355" s="37">
        <f t="shared" si="356"/>
        <v>2.430555555555558E-2</v>
      </c>
      <c r="T355" s="37">
        <f t="shared" si="357"/>
        <v>6.94444444444553E-4</v>
      </c>
      <c r="U355" s="22">
        <v>19.7</v>
      </c>
      <c r="V355" s="22">
        <f>INDEX('Počty dní'!A:E,MATCH(E355,'Počty dní'!C:C,0),4)</f>
        <v>205</v>
      </c>
      <c r="W355" s="29">
        <f t="shared" si="352"/>
        <v>4038.5</v>
      </c>
    </row>
    <row r="356" spans="1:24" x14ac:dyDescent="0.3">
      <c r="A356" s="28">
        <v>625</v>
      </c>
      <c r="B356" s="22">
        <v>6025</v>
      </c>
      <c r="C356" s="22" t="s">
        <v>2</v>
      </c>
      <c r="D356" s="22"/>
      <c r="E356" s="22" t="str">
        <f t="shared" si="346"/>
        <v>X</v>
      </c>
      <c r="F356" s="22" t="s">
        <v>119</v>
      </c>
      <c r="G356" s="22">
        <v>15</v>
      </c>
      <c r="H356" s="22" t="str">
        <f t="shared" si="347"/>
        <v>XXX421/15</v>
      </c>
      <c r="I356" s="22" t="s">
        <v>11</v>
      </c>
      <c r="J356" s="22" t="s">
        <v>11</v>
      </c>
      <c r="K356" s="23">
        <v>0.61111111111111105</v>
      </c>
      <c r="L356" s="23">
        <v>0.61458333333333337</v>
      </c>
      <c r="M356" s="22" t="s">
        <v>17</v>
      </c>
      <c r="N356" s="23">
        <v>0.64930555555555558</v>
      </c>
      <c r="O356" s="22" t="s">
        <v>17</v>
      </c>
      <c r="P356" s="22" t="str">
        <f t="shared" si="348"/>
        <v>OK</v>
      </c>
      <c r="Q356" s="37">
        <f t="shared" si="354"/>
        <v>3.472222222222221E-2</v>
      </c>
      <c r="R356" s="37">
        <f t="shared" si="355"/>
        <v>3.4722222222223209E-3</v>
      </c>
      <c r="S356" s="37">
        <f t="shared" si="356"/>
        <v>3.8194444444444531E-2</v>
      </c>
      <c r="T356" s="37">
        <f t="shared" si="357"/>
        <v>3.4722222222220989E-3</v>
      </c>
      <c r="U356" s="22">
        <v>29.3</v>
      </c>
      <c r="V356" s="22">
        <f>INDEX('Počty dní'!A:E,MATCH(E356,'Počty dní'!C:C,0),4)</f>
        <v>205</v>
      </c>
      <c r="W356" s="29">
        <f t="shared" si="352"/>
        <v>6006.5</v>
      </c>
    </row>
    <row r="357" spans="1:24" x14ac:dyDescent="0.3">
      <c r="A357" s="28">
        <v>625</v>
      </c>
      <c r="B357" s="22">
        <v>6025</v>
      </c>
      <c r="C357" s="22" t="s">
        <v>2</v>
      </c>
      <c r="D357" s="22"/>
      <c r="E357" s="22" t="str">
        <f t="shared" si="346"/>
        <v>X</v>
      </c>
      <c r="F357" s="22" t="s">
        <v>119</v>
      </c>
      <c r="G357" s="22">
        <v>20</v>
      </c>
      <c r="H357" s="22" t="str">
        <f t="shared" si="347"/>
        <v>XXX421/20</v>
      </c>
      <c r="I357" s="22" t="s">
        <v>10</v>
      </c>
      <c r="J357" s="22" t="s">
        <v>11</v>
      </c>
      <c r="K357" s="23">
        <v>0.68055555555555547</v>
      </c>
      <c r="L357" s="23">
        <v>0.68263888888888891</v>
      </c>
      <c r="M357" s="22" t="s">
        <v>17</v>
      </c>
      <c r="N357" s="23">
        <v>0.70763888888888893</v>
      </c>
      <c r="O357" s="22" t="s">
        <v>41</v>
      </c>
      <c r="P357" s="22" t="str">
        <f t="shared" si="348"/>
        <v>OK</v>
      </c>
      <c r="Q357" s="37">
        <f t="shared" si="354"/>
        <v>2.5000000000000022E-2</v>
      </c>
      <c r="R357" s="37">
        <f t="shared" si="355"/>
        <v>2.083333333333437E-3</v>
      </c>
      <c r="S357" s="37">
        <f t="shared" si="356"/>
        <v>2.7083333333333459E-2</v>
      </c>
      <c r="T357" s="37">
        <f t="shared" si="357"/>
        <v>3.1249999999999889E-2</v>
      </c>
      <c r="U357" s="22">
        <v>19.7</v>
      </c>
      <c r="V357" s="22">
        <f>INDEX('Počty dní'!A:E,MATCH(E357,'Počty dní'!C:C,0),4)</f>
        <v>205</v>
      </c>
      <c r="W357" s="29">
        <f t="shared" si="352"/>
        <v>4038.5</v>
      </c>
    </row>
    <row r="358" spans="1:24" ht="15" thickBot="1" x14ac:dyDescent="0.35">
      <c r="A358" s="30">
        <v>625</v>
      </c>
      <c r="B358" s="31">
        <v>6025</v>
      </c>
      <c r="C358" s="31" t="s">
        <v>2</v>
      </c>
      <c r="D358" s="31"/>
      <c r="E358" s="31" t="str">
        <f t="shared" si="346"/>
        <v>X</v>
      </c>
      <c r="F358" s="31" t="s">
        <v>29</v>
      </c>
      <c r="G358" s="31"/>
      <c r="H358" s="31" t="str">
        <f t="shared" si="347"/>
        <v>přejezd/</v>
      </c>
      <c r="I358" s="31"/>
      <c r="J358" s="31" t="s">
        <v>11</v>
      </c>
      <c r="K358" s="32">
        <v>0.70763888888888893</v>
      </c>
      <c r="L358" s="32">
        <v>0.70763888888888893</v>
      </c>
      <c r="M358" s="31" t="s">
        <v>41</v>
      </c>
      <c r="N358" s="32">
        <v>0.71111111111111114</v>
      </c>
      <c r="O358" s="31" t="s">
        <v>40</v>
      </c>
      <c r="P358" s="31"/>
      <c r="Q358" s="38">
        <f t="shared" si="354"/>
        <v>3.4722222222222099E-3</v>
      </c>
      <c r="R358" s="38">
        <f t="shared" si="355"/>
        <v>0</v>
      </c>
      <c r="S358" s="38">
        <f t="shared" si="356"/>
        <v>3.4722222222222099E-3</v>
      </c>
      <c r="T358" s="38">
        <f t="shared" si="357"/>
        <v>0</v>
      </c>
      <c r="U358" s="31">
        <v>0</v>
      </c>
      <c r="V358" s="31">
        <f>INDEX('Počty dní'!A:E,MATCH(E358,'Počty dní'!C:C,0),4)</f>
        <v>205</v>
      </c>
      <c r="W358" s="33">
        <f t="shared" ref="W358" si="358">V358*U358</f>
        <v>0</v>
      </c>
    </row>
    <row r="359" spans="1:24" ht="15" thickBot="1" x14ac:dyDescent="0.35">
      <c r="A359" s="8" t="str">
        <f ca="1">CONCATENATE(INDIRECT("R[-3]C[0]",FALSE),"celkem")</f>
        <v>625celkem</v>
      </c>
      <c r="B359" s="9"/>
      <c r="C359" s="9" t="str">
        <f ca="1">INDIRECT("R[-1]C[12]",FALSE)</f>
        <v>Heraltice</v>
      </c>
      <c r="D359" s="10"/>
      <c r="E359" s="9"/>
      <c r="F359" s="10"/>
      <c r="G359" s="11"/>
      <c r="H359" s="12"/>
      <c r="I359" s="13"/>
      <c r="J359" s="14" t="str">
        <f ca="1">INDIRECT("R[-2]C[0]",FALSE)</f>
        <v>V</v>
      </c>
      <c r="K359" s="15"/>
      <c r="L359" s="16"/>
      <c r="M359" s="17"/>
      <c r="N359" s="16"/>
      <c r="O359" s="18"/>
      <c r="P359" s="9"/>
      <c r="Q359" s="39">
        <f>SUM(Q347:Q358)</f>
        <v>0.29236111111111096</v>
      </c>
      <c r="R359" s="39">
        <f t="shared" ref="R359:T359" si="359">SUM(R347:R358)</f>
        <v>1.8055555555555686E-2</v>
      </c>
      <c r="S359" s="39">
        <f t="shared" si="359"/>
        <v>0.31041666666666667</v>
      </c>
      <c r="T359" s="39">
        <f t="shared" si="359"/>
        <v>0.1993055555555556</v>
      </c>
      <c r="U359" s="19">
        <f>SUM(U347:U358)</f>
        <v>231.6</v>
      </c>
      <c r="V359" s="20"/>
      <c r="W359" s="21">
        <f>SUM(W347:W358)</f>
        <v>47478</v>
      </c>
      <c r="X359" s="7"/>
    </row>
    <row r="360" spans="1:24" x14ac:dyDescent="0.3">
      <c r="L360" s="1"/>
      <c r="N360" s="1"/>
    </row>
    <row r="361" spans="1:24" ht="15" thickBot="1" x14ac:dyDescent="0.35">
      <c r="L361" s="1"/>
      <c r="N361" s="1"/>
    </row>
    <row r="362" spans="1:24" x14ac:dyDescent="0.3">
      <c r="A362" s="24">
        <v>626</v>
      </c>
      <c r="B362" s="25">
        <v>6026</v>
      </c>
      <c r="C362" s="25" t="s">
        <v>2</v>
      </c>
      <c r="D362" s="25"/>
      <c r="E362" s="25" t="str">
        <f t="shared" ref="E362:E368" si="360">CONCATENATE(C362,D362)</f>
        <v>X</v>
      </c>
      <c r="F362" s="25" t="s">
        <v>90</v>
      </c>
      <c r="G362" s="25">
        <v>1</v>
      </c>
      <c r="H362" s="25" t="str">
        <f t="shared" ref="H362:H375" si="361">CONCATENATE(F362,"/",G362)</f>
        <v>XXX406/1</v>
      </c>
      <c r="I362" s="25" t="s">
        <v>10</v>
      </c>
      <c r="J362" s="25" t="s">
        <v>11</v>
      </c>
      <c r="K362" s="26">
        <v>0.23541666666666669</v>
      </c>
      <c r="L362" s="26">
        <v>0.23611111111111113</v>
      </c>
      <c r="M362" s="25" t="s">
        <v>60</v>
      </c>
      <c r="N362" s="26">
        <v>0.2590277777777778</v>
      </c>
      <c r="O362" s="25" t="s">
        <v>91</v>
      </c>
      <c r="P362" s="25" t="str">
        <f t="shared" ref="P362:P367" si="362">IF(M363=O362,"OK","POZOR")</f>
        <v>OK</v>
      </c>
      <c r="Q362" s="36">
        <f t="shared" ref="Q362:Q368" si="363">IF(ISNUMBER(G362),N362-L362,IF(F362="přejezd",N362-L362,0))</f>
        <v>2.2916666666666669E-2</v>
      </c>
      <c r="R362" s="36">
        <f t="shared" ref="R362:R368" si="364">IF(ISNUMBER(G362),L362-K362,0)</f>
        <v>6.9444444444444198E-4</v>
      </c>
      <c r="S362" s="36">
        <f t="shared" ref="S362:S368" si="365">Q362+R362</f>
        <v>2.361111111111111E-2</v>
      </c>
      <c r="T362" s="36"/>
      <c r="U362" s="25">
        <v>22.4</v>
      </c>
      <c r="V362" s="25">
        <f>INDEX('Počty dní'!A:E,MATCH(E362,'Počty dní'!C:C,0),4)</f>
        <v>205</v>
      </c>
      <c r="W362" s="27">
        <f t="shared" ref="W362:W368" si="366">V362*U362</f>
        <v>4592</v>
      </c>
    </row>
    <row r="363" spans="1:24" x14ac:dyDescent="0.3">
      <c r="A363" s="28">
        <v>626</v>
      </c>
      <c r="B363" s="22">
        <v>6026</v>
      </c>
      <c r="C363" s="22" t="s">
        <v>2</v>
      </c>
      <c r="D363" s="22"/>
      <c r="E363" s="22" t="str">
        <f t="shared" si="360"/>
        <v>X</v>
      </c>
      <c r="F363" s="22" t="s">
        <v>90</v>
      </c>
      <c r="G363" s="22">
        <v>8</v>
      </c>
      <c r="H363" s="22" t="str">
        <f t="shared" ref="H363:H368" si="367">CONCATENATE(F363,"/",G363)</f>
        <v>XXX406/8</v>
      </c>
      <c r="I363" s="22" t="s">
        <v>11</v>
      </c>
      <c r="J363" s="22" t="s">
        <v>11</v>
      </c>
      <c r="K363" s="23">
        <v>0.31944444444444448</v>
      </c>
      <c r="L363" s="23">
        <v>0.32291666666666669</v>
      </c>
      <c r="M363" s="22" t="s">
        <v>91</v>
      </c>
      <c r="N363" s="23">
        <v>0.37152777777777773</v>
      </c>
      <c r="O363" s="22" t="s">
        <v>92</v>
      </c>
      <c r="P363" s="22" t="str">
        <f t="shared" si="362"/>
        <v>OK</v>
      </c>
      <c r="Q363" s="37">
        <f t="shared" si="363"/>
        <v>4.8611111111111049E-2</v>
      </c>
      <c r="R363" s="37">
        <f t="shared" si="364"/>
        <v>3.4722222222222099E-3</v>
      </c>
      <c r="S363" s="37">
        <f t="shared" si="365"/>
        <v>5.2083333333333259E-2</v>
      </c>
      <c r="T363" s="37">
        <f t="shared" ref="T363:T368" si="368">K363-N362</f>
        <v>6.0416666666666674E-2</v>
      </c>
      <c r="U363" s="22">
        <v>43.9</v>
      </c>
      <c r="V363" s="22">
        <f>INDEX('Počty dní'!A:E,MATCH(E363,'Počty dní'!C:C,0),4)</f>
        <v>205</v>
      </c>
      <c r="W363" s="29">
        <f t="shared" si="366"/>
        <v>8999.5</v>
      </c>
    </row>
    <row r="364" spans="1:24" x14ac:dyDescent="0.3">
      <c r="A364" s="28">
        <v>626</v>
      </c>
      <c r="B364" s="22">
        <v>6026</v>
      </c>
      <c r="C364" s="22" t="s">
        <v>2</v>
      </c>
      <c r="D364" s="22"/>
      <c r="E364" s="22" t="str">
        <f t="shared" si="360"/>
        <v>X</v>
      </c>
      <c r="F364" s="22" t="s">
        <v>90</v>
      </c>
      <c r="G364" s="22">
        <v>7</v>
      </c>
      <c r="H364" s="22" t="str">
        <f t="shared" si="367"/>
        <v>XXX406/7</v>
      </c>
      <c r="I364" s="22" t="s">
        <v>10</v>
      </c>
      <c r="J364" s="22" t="s">
        <v>11</v>
      </c>
      <c r="K364" s="23">
        <v>0.37361111111111112</v>
      </c>
      <c r="L364" s="23">
        <v>0.37638888888888888</v>
      </c>
      <c r="M364" s="22" t="s">
        <v>92</v>
      </c>
      <c r="N364" s="23">
        <v>0.42569444444444443</v>
      </c>
      <c r="O364" s="22" t="s">
        <v>91</v>
      </c>
      <c r="P364" s="22" t="str">
        <f t="shared" si="362"/>
        <v>OK</v>
      </c>
      <c r="Q364" s="37">
        <f t="shared" si="363"/>
        <v>4.9305555555555547E-2</v>
      </c>
      <c r="R364" s="37">
        <f t="shared" si="364"/>
        <v>2.7777777777777679E-3</v>
      </c>
      <c r="S364" s="37">
        <f t="shared" si="365"/>
        <v>5.2083333333333315E-2</v>
      </c>
      <c r="T364" s="37">
        <f t="shared" si="368"/>
        <v>2.0833333333333814E-3</v>
      </c>
      <c r="U364" s="22">
        <v>43.9</v>
      </c>
      <c r="V364" s="22">
        <f>INDEX('Počty dní'!A:E,MATCH(E364,'Počty dní'!C:C,0),4)</f>
        <v>205</v>
      </c>
      <c r="W364" s="29">
        <f t="shared" si="366"/>
        <v>8999.5</v>
      </c>
    </row>
    <row r="365" spans="1:24" x14ac:dyDescent="0.3">
      <c r="A365" s="28">
        <v>626</v>
      </c>
      <c r="B365" s="22">
        <v>6026</v>
      </c>
      <c r="C365" s="22" t="s">
        <v>2</v>
      </c>
      <c r="D365" s="22"/>
      <c r="E365" s="22" t="str">
        <f t="shared" si="360"/>
        <v>X</v>
      </c>
      <c r="F365" s="22" t="s">
        <v>90</v>
      </c>
      <c r="G365" s="22">
        <v>12</v>
      </c>
      <c r="H365" s="22" t="str">
        <f t="shared" si="367"/>
        <v>XXX406/12</v>
      </c>
      <c r="I365" s="22" t="s">
        <v>10</v>
      </c>
      <c r="J365" s="22" t="s">
        <v>11</v>
      </c>
      <c r="K365" s="23">
        <v>0.4861111111111111</v>
      </c>
      <c r="L365" s="23">
        <v>0.48958333333333331</v>
      </c>
      <c r="M365" s="22" t="s">
        <v>91</v>
      </c>
      <c r="N365" s="23">
        <v>0.53819444444444442</v>
      </c>
      <c r="O365" s="22" t="s">
        <v>92</v>
      </c>
      <c r="P365" s="22" t="str">
        <f t="shared" si="362"/>
        <v>OK</v>
      </c>
      <c r="Q365" s="37">
        <f t="shared" si="363"/>
        <v>4.8611111111111105E-2</v>
      </c>
      <c r="R365" s="37">
        <f t="shared" si="364"/>
        <v>3.4722222222222099E-3</v>
      </c>
      <c r="S365" s="37">
        <f t="shared" si="365"/>
        <v>5.2083333333333315E-2</v>
      </c>
      <c r="T365" s="37">
        <f t="shared" si="368"/>
        <v>6.0416666666666674E-2</v>
      </c>
      <c r="U365" s="22">
        <v>43.9</v>
      </c>
      <c r="V365" s="22">
        <f>INDEX('Počty dní'!A:E,MATCH(E365,'Počty dní'!C:C,0),4)</f>
        <v>205</v>
      </c>
      <c r="W365" s="29">
        <f t="shared" si="366"/>
        <v>8999.5</v>
      </c>
    </row>
    <row r="366" spans="1:24" x14ac:dyDescent="0.3">
      <c r="A366" s="28">
        <v>626</v>
      </c>
      <c r="B366" s="22">
        <v>6026</v>
      </c>
      <c r="C366" s="22" t="s">
        <v>2</v>
      </c>
      <c r="D366" s="22"/>
      <c r="E366" s="22" t="str">
        <f t="shared" si="360"/>
        <v>X</v>
      </c>
      <c r="F366" s="22" t="s">
        <v>90</v>
      </c>
      <c r="G366" s="22">
        <v>13</v>
      </c>
      <c r="H366" s="22" t="str">
        <f t="shared" si="367"/>
        <v>XXX406/13</v>
      </c>
      <c r="I366" s="22" t="s">
        <v>11</v>
      </c>
      <c r="J366" s="22" t="s">
        <v>11</v>
      </c>
      <c r="K366" s="23">
        <v>0.58194444444444449</v>
      </c>
      <c r="L366" s="23">
        <v>0.58472222222222225</v>
      </c>
      <c r="M366" s="22" t="s">
        <v>92</v>
      </c>
      <c r="N366" s="23">
        <v>0.61041666666666672</v>
      </c>
      <c r="O366" s="22" t="s">
        <v>60</v>
      </c>
      <c r="P366" s="22" t="str">
        <f t="shared" si="362"/>
        <v>OK</v>
      </c>
      <c r="Q366" s="37">
        <f t="shared" si="363"/>
        <v>2.5694444444444464E-2</v>
      </c>
      <c r="R366" s="37">
        <f t="shared" si="364"/>
        <v>2.7777777777777679E-3</v>
      </c>
      <c r="S366" s="37">
        <f t="shared" si="365"/>
        <v>2.8472222222222232E-2</v>
      </c>
      <c r="T366" s="37">
        <f t="shared" si="368"/>
        <v>4.3750000000000067E-2</v>
      </c>
      <c r="U366" s="22">
        <v>21.5</v>
      </c>
      <c r="V366" s="22">
        <f>INDEX('Počty dní'!A:E,MATCH(E366,'Počty dní'!C:C,0),4)</f>
        <v>205</v>
      </c>
      <c r="W366" s="29">
        <f t="shared" si="366"/>
        <v>4407.5</v>
      </c>
    </row>
    <row r="367" spans="1:24" x14ac:dyDescent="0.3">
      <c r="A367" s="28">
        <v>626</v>
      </c>
      <c r="B367" s="22">
        <v>6026</v>
      </c>
      <c r="C367" s="22" t="s">
        <v>2</v>
      </c>
      <c r="D367" s="22"/>
      <c r="E367" s="22" t="str">
        <f t="shared" si="360"/>
        <v>X</v>
      </c>
      <c r="F367" s="22" t="s">
        <v>90</v>
      </c>
      <c r="G367" s="22">
        <v>16</v>
      </c>
      <c r="H367" s="22" t="str">
        <f t="shared" si="367"/>
        <v>XXX406/16</v>
      </c>
      <c r="I367" s="22" t="s">
        <v>10</v>
      </c>
      <c r="J367" s="22" t="s">
        <v>11</v>
      </c>
      <c r="K367" s="23">
        <v>0.63750000000000007</v>
      </c>
      <c r="L367" s="23">
        <v>0.63888888888888895</v>
      </c>
      <c r="M367" s="22" t="s">
        <v>60</v>
      </c>
      <c r="N367" s="23">
        <v>0.66319444444444442</v>
      </c>
      <c r="O367" s="22" t="s">
        <v>92</v>
      </c>
      <c r="P367" s="22" t="str">
        <f t="shared" si="362"/>
        <v>OK</v>
      </c>
      <c r="Q367" s="37">
        <f t="shared" si="363"/>
        <v>2.4305555555555469E-2</v>
      </c>
      <c r="R367" s="37">
        <f t="shared" si="364"/>
        <v>1.388888888888884E-3</v>
      </c>
      <c r="S367" s="37">
        <f t="shared" si="365"/>
        <v>2.5694444444444353E-2</v>
      </c>
      <c r="T367" s="37">
        <f t="shared" si="368"/>
        <v>2.7083333333333348E-2</v>
      </c>
      <c r="U367" s="22">
        <v>21.5</v>
      </c>
      <c r="V367" s="22">
        <f>INDEX('Počty dní'!A:E,MATCH(E367,'Počty dní'!C:C,0),4)</f>
        <v>205</v>
      </c>
      <c r="W367" s="29">
        <f t="shared" si="366"/>
        <v>4407.5</v>
      </c>
    </row>
    <row r="368" spans="1:24" ht="15" thickBot="1" x14ac:dyDescent="0.35">
      <c r="A368" s="30">
        <v>626</v>
      </c>
      <c r="B368" s="31">
        <v>6026</v>
      </c>
      <c r="C368" s="31" t="s">
        <v>2</v>
      </c>
      <c r="D368" s="31"/>
      <c r="E368" s="31" t="str">
        <f t="shared" si="360"/>
        <v>X</v>
      </c>
      <c r="F368" s="31" t="s">
        <v>90</v>
      </c>
      <c r="G368" s="31">
        <v>17</v>
      </c>
      <c r="H368" s="31" t="str">
        <f t="shared" si="367"/>
        <v>XXX406/17</v>
      </c>
      <c r="I368" s="31" t="s">
        <v>10</v>
      </c>
      <c r="J368" s="31" t="s">
        <v>11</v>
      </c>
      <c r="K368" s="32">
        <v>0.66527777777777775</v>
      </c>
      <c r="L368" s="32">
        <v>0.66805555555555562</v>
      </c>
      <c r="M368" s="31" t="s">
        <v>92</v>
      </c>
      <c r="N368" s="32">
        <v>0.69374999999999998</v>
      </c>
      <c r="O368" s="31" t="s">
        <v>60</v>
      </c>
      <c r="P368" s="31"/>
      <c r="Q368" s="38">
        <f t="shared" si="363"/>
        <v>2.5694444444444353E-2</v>
      </c>
      <c r="R368" s="38">
        <f t="shared" si="364"/>
        <v>2.7777777777778789E-3</v>
      </c>
      <c r="S368" s="38">
        <f t="shared" si="365"/>
        <v>2.8472222222222232E-2</v>
      </c>
      <c r="T368" s="38">
        <f t="shared" si="368"/>
        <v>2.0833333333333259E-3</v>
      </c>
      <c r="U368" s="31">
        <v>21.5</v>
      </c>
      <c r="V368" s="31">
        <f>INDEX('Počty dní'!A:E,MATCH(E368,'Počty dní'!C:C,0),4)</f>
        <v>205</v>
      </c>
      <c r="W368" s="33">
        <f t="shared" si="366"/>
        <v>4407.5</v>
      </c>
    </row>
    <row r="369" spans="1:24" ht="15" thickBot="1" x14ac:dyDescent="0.35">
      <c r="A369" s="8" t="str">
        <f ca="1">CONCATENATE(INDIRECT("R[-3]C[0]",FALSE),"celkem")</f>
        <v>626celkem</v>
      </c>
      <c r="B369" s="9"/>
      <c r="C369" s="9" t="str">
        <f ca="1">INDIRECT("R[-1]C[12]",FALSE)</f>
        <v>Želetava</v>
      </c>
      <c r="D369" s="10"/>
      <c r="E369" s="9"/>
      <c r="F369" s="10"/>
      <c r="G369" s="11"/>
      <c r="H369" s="12"/>
      <c r="I369" s="13"/>
      <c r="J369" s="14" t="str">
        <f ca="1">INDIRECT("R[-2]C[0]",FALSE)</f>
        <v>V</v>
      </c>
      <c r="K369" s="15"/>
      <c r="L369" s="16"/>
      <c r="M369" s="17"/>
      <c r="N369" s="16"/>
      <c r="O369" s="18"/>
      <c r="P369" s="9"/>
      <c r="Q369" s="39">
        <f>SUM(Q362:Q368)</f>
        <v>0.24513888888888866</v>
      </c>
      <c r="R369" s="39">
        <f t="shared" ref="R369:T369" si="369">SUM(R362:R368)</f>
        <v>1.736111111111116E-2</v>
      </c>
      <c r="S369" s="39">
        <f t="shared" si="369"/>
        <v>0.26249999999999984</v>
      </c>
      <c r="T369" s="39">
        <f t="shared" si="369"/>
        <v>0.19583333333333347</v>
      </c>
      <c r="U369" s="19">
        <f>SUM(U362:U368)</f>
        <v>218.6</v>
      </c>
      <c r="V369" s="20"/>
      <c r="W369" s="21">
        <f>SUM(W362:W368)</f>
        <v>44813</v>
      </c>
      <c r="X369" s="7"/>
    </row>
    <row r="370" spans="1:24" x14ac:dyDescent="0.3">
      <c r="Q370"/>
      <c r="R370"/>
      <c r="S370"/>
      <c r="T370"/>
    </row>
    <row r="371" spans="1:24" ht="15" thickBot="1" x14ac:dyDescent="0.35">
      <c r="Q371"/>
      <c r="R371"/>
      <c r="S371"/>
      <c r="T371"/>
    </row>
    <row r="372" spans="1:24" x14ac:dyDescent="0.3">
      <c r="A372" s="24">
        <v>627</v>
      </c>
      <c r="B372" s="25">
        <v>6027</v>
      </c>
      <c r="C372" s="25" t="s">
        <v>2</v>
      </c>
      <c r="D372" s="25"/>
      <c r="E372" s="25" t="str">
        <f t="shared" ref="E372:E381" si="370">CONCATENATE(C372,D372)</f>
        <v>X</v>
      </c>
      <c r="F372" s="25" t="s">
        <v>90</v>
      </c>
      <c r="G372" s="25">
        <v>2</v>
      </c>
      <c r="H372" s="25" t="str">
        <f>CONCATENATE(F372,"/",G372)</f>
        <v>XXX406/2</v>
      </c>
      <c r="I372" s="25" t="s">
        <v>10</v>
      </c>
      <c r="J372" s="25" t="s">
        <v>11</v>
      </c>
      <c r="K372" s="26">
        <v>0.17222222222222225</v>
      </c>
      <c r="L372" s="26">
        <v>0.17361111111111113</v>
      </c>
      <c r="M372" s="25" t="s">
        <v>91</v>
      </c>
      <c r="N372" s="26">
        <v>0.22222222222222221</v>
      </c>
      <c r="O372" s="25" t="s">
        <v>92</v>
      </c>
      <c r="P372" s="25" t="str">
        <f t="shared" ref="P372:P380" si="371">IF(M373=O372,"OK","POZOR")</f>
        <v>OK</v>
      </c>
      <c r="Q372" s="36">
        <f t="shared" ref="Q372:Q381" si="372">IF(ISNUMBER(G372),N372-L372,IF(F372="přejezd",N372-L372,0))</f>
        <v>4.8611111111111077E-2</v>
      </c>
      <c r="R372" s="36">
        <f t="shared" ref="R372:R381" si="373">IF(ISNUMBER(G372),L372-K372,0)</f>
        <v>1.388888888888884E-3</v>
      </c>
      <c r="S372" s="36">
        <f t="shared" ref="S372:S381" si="374">Q372+R372</f>
        <v>4.9999999999999961E-2</v>
      </c>
      <c r="T372" s="36"/>
      <c r="U372" s="25">
        <v>43.9</v>
      </c>
      <c r="V372" s="25">
        <f>INDEX('Počty dní'!A:E,MATCH(E372,'Počty dní'!C:C,0),4)</f>
        <v>205</v>
      </c>
      <c r="W372" s="27">
        <f t="shared" ref="W372:W381" si="375">V372*U372</f>
        <v>8999.5</v>
      </c>
    </row>
    <row r="373" spans="1:24" x14ac:dyDescent="0.3">
      <c r="A373" s="28">
        <v>627</v>
      </c>
      <c r="B373" s="22">
        <v>6027</v>
      </c>
      <c r="C373" s="22" t="s">
        <v>2</v>
      </c>
      <c r="D373" s="22"/>
      <c r="E373" s="22" t="str">
        <f t="shared" si="370"/>
        <v>X</v>
      </c>
      <c r="F373" s="22" t="s">
        <v>90</v>
      </c>
      <c r="G373" s="22">
        <v>3</v>
      </c>
      <c r="H373" s="22" t="str">
        <f t="shared" si="361"/>
        <v>XXX406/3</v>
      </c>
      <c r="I373" s="22" t="s">
        <v>10</v>
      </c>
      <c r="J373" s="22" t="s">
        <v>11</v>
      </c>
      <c r="K373" s="23">
        <v>0.24305555555555555</v>
      </c>
      <c r="L373" s="23">
        <v>0.24444444444444446</v>
      </c>
      <c r="M373" s="22" t="s">
        <v>92</v>
      </c>
      <c r="N373" s="23">
        <v>0.27569444444444446</v>
      </c>
      <c r="O373" s="22" t="s">
        <v>93</v>
      </c>
      <c r="P373" s="22" t="str">
        <f t="shared" si="371"/>
        <v>OK</v>
      </c>
      <c r="Q373" s="37">
        <f t="shared" si="372"/>
        <v>3.125E-2</v>
      </c>
      <c r="R373" s="37">
        <f t="shared" si="373"/>
        <v>1.3888888888889117E-3</v>
      </c>
      <c r="S373" s="37">
        <f t="shared" si="374"/>
        <v>3.2638888888888912E-2</v>
      </c>
      <c r="T373" s="37">
        <f t="shared" ref="T373:T381" si="376">K373-N372</f>
        <v>2.0833333333333343E-2</v>
      </c>
      <c r="U373" s="22">
        <v>26.5</v>
      </c>
      <c r="V373" s="22">
        <f>INDEX('Počty dní'!A:E,MATCH(E373,'Počty dní'!C:C,0),4)</f>
        <v>205</v>
      </c>
      <c r="W373" s="29">
        <f t="shared" si="375"/>
        <v>5432.5</v>
      </c>
    </row>
    <row r="374" spans="1:24" x14ac:dyDescent="0.3">
      <c r="A374" s="28">
        <v>627</v>
      </c>
      <c r="B374" s="22">
        <v>6027</v>
      </c>
      <c r="C374" s="22" t="s">
        <v>2</v>
      </c>
      <c r="D374" s="22"/>
      <c r="E374" s="22" t="str">
        <f t="shared" si="370"/>
        <v>X</v>
      </c>
      <c r="F374" s="22" t="s">
        <v>90</v>
      </c>
      <c r="G374" s="22">
        <v>6</v>
      </c>
      <c r="H374" s="22" t="str">
        <f>CONCATENATE(F374,"/",G374)</f>
        <v>XXX406/6</v>
      </c>
      <c r="I374" s="22" t="s">
        <v>11</v>
      </c>
      <c r="J374" s="22" t="s">
        <v>11</v>
      </c>
      <c r="K374" s="23">
        <v>0.27638888888888885</v>
      </c>
      <c r="L374" s="23">
        <v>0.27777777777777779</v>
      </c>
      <c r="M374" s="22" t="s">
        <v>93</v>
      </c>
      <c r="N374" s="23">
        <v>0.3125</v>
      </c>
      <c r="O374" s="22" t="s">
        <v>92</v>
      </c>
      <c r="P374" s="22" t="str">
        <f t="shared" si="371"/>
        <v>OK</v>
      </c>
      <c r="Q374" s="37">
        <f t="shared" si="372"/>
        <v>3.472222222222221E-2</v>
      </c>
      <c r="R374" s="37">
        <f t="shared" si="373"/>
        <v>1.3888888888889395E-3</v>
      </c>
      <c r="S374" s="37">
        <f t="shared" si="374"/>
        <v>3.6111111111111149E-2</v>
      </c>
      <c r="T374" s="37">
        <f t="shared" si="376"/>
        <v>6.9444444444438647E-4</v>
      </c>
      <c r="U374" s="22">
        <v>26.5</v>
      </c>
      <c r="V374" s="22">
        <f>INDEX('Počty dní'!A:E,MATCH(E374,'Počty dní'!C:C,0),4)</f>
        <v>205</v>
      </c>
      <c r="W374" s="29">
        <f t="shared" si="375"/>
        <v>5432.5</v>
      </c>
    </row>
    <row r="375" spans="1:24" x14ac:dyDescent="0.3">
      <c r="A375" s="28">
        <v>627</v>
      </c>
      <c r="B375" s="22">
        <v>6027</v>
      </c>
      <c r="C375" s="22" t="s">
        <v>2</v>
      </c>
      <c r="D375" s="22"/>
      <c r="E375" s="22" t="str">
        <f t="shared" si="370"/>
        <v>X</v>
      </c>
      <c r="F375" s="22" t="s">
        <v>90</v>
      </c>
      <c r="G375" s="22">
        <v>5</v>
      </c>
      <c r="H375" s="22" t="str">
        <f t="shared" si="361"/>
        <v>XXX406/5</v>
      </c>
      <c r="I375" s="22" t="s">
        <v>10</v>
      </c>
      <c r="J375" s="22" t="s">
        <v>11</v>
      </c>
      <c r="K375" s="23">
        <v>0.31319444444444444</v>
      </c>
      <c r="L375" s="23">
        <v>0.31388888888888888</v>
      </c>
      <c r="M375" s="22" t="s">
        <v>92</v>
      </c>
      <c r="N375" s="23">
        <v>0.36319444444444443</v>
      </c>
      <c r="O375" s="22" t="s">
        <v>91</v>
      </c>
      <c r="P375" s="22" t="str">
        <f t="shared" si="371"/>
        <v>OK</v>
      </c>
      <c r="Q375" s="37">
        <f t="shared" si="372"/>
        <v>4.9305555555555547E-2</v>
      </c>
      <c r="R375" s="37">
        <f t="shared" si="373"/>
        <v>6.9444444444444198E-4</v>
      </c>
      <c r="S375" s="37">
        <f t="shared" si="374"/>
        <v>4.9999999999999989E-2</v>
      </c>
      <c r="T375" s="37">
        <f t="shared" si="376"/>
        <v>6.9444444444444198E-4</v>
      </c>
      <c r="U375" s="22">
        <v>43.9</v>
      </c>
      <c r="V375" s="22">
        <f>INDEX('Počty dní'!A:E,MATCH(E375,'Počty dní'!C:C,0),4)</f>
        <v>205</v>
      </c>
      <c r="W375" s="29">
        <f t="shared" si="375"/>
        <v>8999.5</v>
      </c>
    </row>
    <row r="376" spans="1:24" x14ac:dyDescent="0.3">
      <c r="A376" s="28">
        <v>627</v>
      </c>
      <c r="B376" s="22">
        <v>6027</v>
      </c>
      <c r="C376" s="22" t="s">
        <v>2</v>
      </c>
      <c r="D376" s="22"/>
      <c r="E376" s="22" t="str">
        <f t="shared" si="370"/>
        <v>X</v>
      </c>
      <c r="F376" s="22" t="s">
        <v>90</v>
      </c>
      <c r="G376" s="22">
        <v>10</v>
      </c>
      <c r="H376" s="22" t="str">
        <f t="shared" ref="H376:H381" si="377">CONCATENATE(F376,"/",G376)</f>
        <v>XXX406/10</v>
      </c>
      <c r="I376" s="22" t="s">
        <v>10</v>
      </c>
      <c r="J376" s="22" t="s">
        <v>11</v>
      </c>
      <c r="K376" s="23">
        <v>0.40277777777777773</v>
      </c>
      <c r="L376" s="23">
        <v>0.40625</v>
      </c>
      <c r="M376" s="22" t="s">
        <v>91</v>
      </c>
      <c r="N376" s="23">
        <v>0.4548611111111111</v>
      </c>
      <c r="O376" s="22" t="s">
        <v>92</v>
      </c>
      <c r="P376" s="22" t="str">
        <f t="shared" si="371"/>
        <v>OK</v>
      </c>
      <c r="Q376" s="37">
        <f t="shared" si="372"/>
        <v>4.8611111111111105E-2</v>
      </c>
      <c r="R376" s="37">
        <f t="shared" si="373"/>
        <v>3.4722222222222654E-3</v>
      </c>
      <c r="S376" s="37">
        <f t="shared" si="374"/>
        <v>5.208333333333337E-2</v>
      </c>
      <c r="T376" s="37">
        <f t="shared" si="376"/>
        <v>3.9583333333333304E-2</v>
      </c>
      <c r="U376" s="22">
        <v>43.9</v>
      </c>
      <c r="V376" s="22">
        <f>INDEX('Počty dní'!A:E,MATCH(E376,'Počty dní'!C:C,0),4)</f>
        <v>205</v>
      </c>
      <c r="W376" s="29">
        <f t="shared" si="375"/>
        <v>8999.5</v>
      </c>
    </row>
    <row r="377" spans="1:24" x14ac:dyDescent="0.3">
      <c r="A377" s="28">
        <v>627</v>
      </c>
      <c r="B377" s="22">
        <v>6027</v>
      </c>
      <c r="C377" s="22" t="s">
        <v>2</v>
      </c>
      <c r="D377" s="22"/>
      <c r="E377" s="22" t="str">
        <f t="shared" si="370"/>
        <v>X</v>
      </c>
      <c r="F377" s="22" t="s">
        <v>90</v>
      </c>
      <c r="G377" s="22">
        <v>9</v>
      </c>
      <c r="H377" s="22" t="str">
        <f t="shared" si="377"/>
        <v>XXX406/9</v>
      </c>
      <c r="I377" s="22" t="s">
        <v>10</v>
      </c>
      <c r="J377" s="22" t="s">
        <v>11</v>
      </c>
      <c r="K377" s="23">
        <v>0.45694444444444443</v>
      </c>
      <c r="L377" s="23">
        <v>0.4597222222222222</v>
      </c>
      <c r="M377" s="22" t="s">
        <v>92</v>
      </c>
      <c r="N377" s="23">
        <v>0.50902777777777775</v>
      </c>
      <c r="O377" s="22" t="s">
        <v>91</v>
      </c>
      <c r="P377" s="22" t="str">
        <f t="shared" si="371"/>
        <v>OK</v>
      </c>
      <c r="Q377" s="37">
        <f t="shared" si="372"/>
        <v>4.9305555555555547E-2</v>
      </c>
      <c r="R377" s="37">
        <f t="shared" si="373"/>
        <v>2.7777777777777679E-3</v>
      </c>
      <c r="S377" s="37">
        <f t="shared" si="374"/>
        <v>5.2083333333333315E-2</v>
      </c>
      <c r="T377" s="37">
        <f t="shared" si="376"/>
        <v>2.0833333333333259E-3</v>
      </c>
      <c r="U377" s="22">
        <v>43.9</v>
      </c>
      <c r="V377" s="22">
        <f>INDEX('Počty dní'!A:E,MATCH(E377,'Počty dní'!C:C,0),4)</f>
        <v>205</v>
      </c>
      <c r="W377" s="29">
        <f t="shared" si="375"/>
        <v>8999.5</v>
      </c>
    </row>
    <row r="378" spans="1:24" x14ac:dyDescent="0.3">
      <c r="A378" s="28">
        <v>627</v>
      </c>
      <c r="B378" s="22">
        <v>6027</v>
      </c>
      <c r="C378" s="22" t="s">
        <v>2</v>
      </c>
      <c r="D378" s="22"/>
      <c r="E378" s="22" t="str">
        <f t="shared" si="370"/>
        <v>X</v>
      </c>
      <c r="F378" s="22" t="s">
        <v>90</v>
      </c>
      <c r="G378" s="22">
        <v>14</v>
      </c>
      <c r="H378" s="22" t="str">
        <f t="shared" si="377"/>
        <v>XXX406/14</v>
      </c>
      <c r="I378" s="22" t="s">
        <v>11</v>
      </c>
      <c r="J378" s="22" t="s">
        <v>11</v>
      </c>
      <c r="K378" s="23">
        <v>0.56944444444444442</v>
      </c>
      <c r="L378" s="23">
        <v>0.57291666666666663</v>
      </c>
      <c r="M378" s="22" t="s">
        <v>91</v>
      </c>
      <c r="N378" s="23">
        <v>0.62152777777777779</v>
      </c>
      <c r="O378" s="22" t="s">
        <v>92</v>
      </c>
      <c r="P378" s="22" t="str">
        <f t="shared" si="371"/>
        <v>OK</v>
      </c>
      <c r="Q378" s="37">
        <f t="shared" si="372"/>
        <v>4.861111111111116E-2</v>
      </c>
      <c r="R378" s="37">
        <f t="shared" si="373"/>
        <v>3.4722222222222099E-3</v>
      </c>
      <c r="S378" s="37">
        <f t="shared" si="374"/>
        <v>5.208333333333337E-2</v>
      </c>
      <c r="T378" s="37">
        <f t="shared" si="376"/>
        <v>6.0416666666666674E-2</v>
      </c>
      <c r="U378" s="22">
        <v>43.9</v>
      </c>
      <c r="V378" s="22">
        <f>INDEX('Počty dní'!A:E,MATCH(E378,'Počty dní'!C:C,0),4)</f>
        <v>205</v>
      </c>
      <c r="W378" s="29">
        <f t="shared" si="375"/>
        <v>8999.5</v>
      </c>
    </row>
    <row r="379" spans="1:24" x14ac:dyDescent="0.3">
      <c r="A379" s="28">
        <v>627</v>
      </c>
      <c r="B379" s="22">
        <v>6027</v>
      </c>
      <c r="C379" s="22" t="s">
        <v>2</v>
      </c>
      <c r="D379" s="22"/>
      <c r="E379" s="22" t="str">
        <f t="shared" si="370"/>
        <v>X</v>
      </c>
      <c r="F379" s="22" t="s">
        <v>90</v>
      </c>
      <c r="G379" s="22">
        <v>15</v>
      </c>
      <c r="H379" s="22" t="str">
        <f t="shared" si="377"/>
        <v>XXX406/15</v>
      </c>
      <c r="I379" s="22" t="s">
        <v>11</v>
      </c>
      <c r="J379" s="22" t="s">
        <v>11</v>
      </c>
      <c r="K379" s="23">
        <v>0.62361111111111112</v>
      </c>
      <c r="L379" s="23">
        <v>0.62638888888888888</v>
      </c>
      <c r="M379" s="22" t="s">
        <v>92</v>
      </c>
      <c r="N379" s="23">
        <v>0.67569444444444438</v>
      </c>
      <c r="O379" s="22" t="s">
        <v>91</v>
      </c>
      <c r="P379" s="22" t="str">
        <f t="shared" si="371"/>
        <v>OK</v>
      </c>
      <c r="Q379" s="37">
        <f t="shared" si="372"/>
        <v>4.9305555555555491E-2</v>
      </c>
      <c r="R379" s="37">
        <f t="shared" si="373"/>
        <v>2.7777777777777679E-3</v>
      </c>
      <c r="S379" s="37">
        <f t="shared" si="374"/>
        <v>5.2083333333333259E-2</v>
      </c>
      <c r="T379" s="37">
        <f t="shared" si="376"/>
        <v>2.0833333333333259E-3</v>
      </c>
      <c r="U379" s="22">
        <v>43.9</v>
      </c>
      <c r="V379" s="22">
        <f>INDEX('Počty dní'!A:E,MATCH(E379,'Počty dní'!C:C,0),4)</f>
        <v>205</v>
      </c>
      <c r="W379" s="29">
        <f t="shared" si="375"/>
        <v>8999.5</v>
      </c>
    </row>
    <row r="380" spans="1:24" x14ac:dyDescent="0.3">
      <c r="A380" s="28">
        <v>627</v>
      </c>
      <c r="B380" s="22">
        <v>6027</v>
      </c>
      <c r="C380" s="22" t="s">
        <v>2</v>
      </c>
      <c r="D380" s="22"/>
      <c r="E380" s="22" t="str">
        <f t="shared" si="370"/>
        <v>X</v>
      </c>
      <c r="F380" s="22" t="s">
        <v>90</v>
      </c>
      <c r="G380" s="22">
        <v>20</v>
      </c>
      <c r="H380" s="22" t="str">
        <f t="shared" si="377"/>
        <v>XXX406/20</v>
      </c>
      <c r="I380" s="22" t="s">
        <v>10</v>
      </c>
      <c r="J380" s="22" t="s">
        <v>11</v>
      </c>
      <c r="K380" s="23">
        <v>0.73611111111111116</v>
      </c>
      <c r="L380" s="23">
        <v>0.73958333333333337</v>
      </c>
      <c r="M380" s="22" t="s">
        <v>91</v>
      </c>
      <c r="N380" s="23">
        <v>0.78819444444444453</v>
      </c>
      <c r="O380" s="22" t="s">
        <v>92</v>
      </c>
      <c r="P380" s="22" t="str">
        <f t="shared" si="371"/>
        <v>OK</v>
      </c>
      <c r="Q380" s="37">
        <f t="shared" si="372"/>
        <v>4.861111111111116E-2</v>
      </c>
      <c r="R380" s="37">
        <f t="shared" si="373"/>
        <v>3.4722222222222099E-3</v>
      </c>
      <c r="S380" s="37">
        <f t="shared" si="374"/>
        <v>5.208333333333337E-2</v>
      </c>
      <c r="T380" s="37">
        <f t="shared" si="376"/>
        <v>6.0416666666666785E-2</v>
      </c>
      <c r="U380" s="22">
        <v>43.9</v>
      </c>
      <c r="V380" s="22">
        <f>INDEX('Počty dní'!A:E,MATCH(E380,'Počty dní'!C:C,0),4)</f>
        <v>205</v>
      </c>
      <c r="W380" s="29">
        <f t="shared" si="375"/>
        <v>8999.5</v>
      </c>
    </row>
    <row r="381" spans="1:24" ht="15" thickBot="1" x14ac:dyDescent="0.35">
      <c r="A381" s="30">
        <v>627</v>
      </c>
      <c r="B381" s="31">
        <v>6027</v>
      </c>
      <c r="C381" s="31" t="s">
        <v>2</v>
      </c>
      <c r="D381" s="31"/>
      <c r="E381" s="31" t="str">
        <f t="shared" si="370"/>
        <v>X</v>
      </c>
      <c r="F381" s="31" t="s">
        <v>90</v>
      </c>
      <c r="G381" s="31">
        <v>21</v>
      </c>
      <c r="H381" s="31" t="str">
        <f t="shared" si="377"/>
        <v>XXX406/21</v>
      </c>
      <c r="I381" s="31" t="s">
        <v>10</v>
      </c>
      <c r="J381" s="31" t="s">
        <v>11</v>
      </c>
      <c r="K381" s="32">
        <v>0.79027777777777775</v>
      </c>
      <c r="L381" s="32">
        <v>0.79305555555555562</v>
      </c>
      <c r="M381" s="31" t="s">
        <v>92</v>
      </c>
      <c r="N381" s="32">
        <v>0.84236111111111101</v>
      </c>
      <c r="O381" s="31" t="s">
        <v>91</v>
      </c>
      <c r="P381" s="31"/>
      <c r="Q381" s="38">
        <f t="shared" si="372"/>
        <v>4.930555555555538E-2</v>
      </c>
      <c r="R381" s="38">
        <f t="shared" si="373"/>
        <v>2.7777777777778789E-3</v>
      </c>
      <c r="S381" s="38">
        <f t="shared" si="374"/>
        <v>5.2083333333333259E-2</v>
      </c>
      <c r="T381" s="38">
        <f t="shared" si="376"/>
        <v>2.0833333333332149E-3</v>
      </c>
      <c r="U381" s="31">
        <v>43.9</v>
      </c>
      <c r="V381" s="31">
        <f>INDEX('Počty dní'!A:E,MATCH(E381,'Počty dní'!C:C,0),4)</f>
        <v>205</v>
      </c>
      <c r="W381" s="33">
        <f t="shared" si="375"/>
        <v>8999.5</v>
      </c>
    </row>
    <row r="382" spans="1:24" ht="15" thickBot="1" x14ac:dyDescent="0.35">
      <c r="A382" s="8" t="str">
        <f ca="1">CONCATENATE(INDIRECT("R[-3]C[0]",FALSE),"celkem")</f>
        <v>627celkem</v>
      </c>
      <c r="B382" s="9"/>
      <c r="C382" s="9" t="str">
        <f ca="1">INDIRECT("R[-1]C[12]",FALSE)</f>
        <v>Dačice,,aut.nádr.</v>
      </c>
      <c r="D382" s="10"/>
      <c r="E382" s="9"/>
      <c r="F382" s="10"/>
      <c r="G382" s="11"/>
      <c r="H382" s="12"/>
      <c r="I382" s="13"/>
      <c r="J382" s="14" t="str">
        <f ca="1">INDIRECT("R[-2]C[0]",FALSE)</f>
        <v>V</v>
      </c>
      <c r="K382" s="15"/>
      <c r="L382" s="16"/>
      <c r="M382" s="17"/>
      <c r="N382" s="16"/>
      <c r="O382" s="18"/>
      <c r="P382" s="9"/>
      <c r="Q382" s="39">
        <f>SUM(Q372:Q381)</f>
        <v>0.45763888888888871</v>
      </c>
      <c r="R382" s="39">
        <f>SUM(R372:R381)</f>
        <v>2.3611111111111277E-2</v>
      </c>
      <c r="S382" s="39">
        <f>SUM(S372:S381)</f>
        <v>0.48124999999999996</v>
      </c>
      <c r="T382" s="39">
        <f>SUM(T372:T381)</f>
        <v>0.1888888888888888</v>
      </c>
      <c r="U382" s="19">
        <f>SUM(U372:U381)</f>
        <v>404.19999999999993</v>
      </c>
      <c r="V382" s="20"/>
      <c r="W382" s="21">
        <f>SUM(W372:W381)</f>
        <v>82861</v>
      </c>
      <c r="X382" s="7"/>
    </row>
    <row r="383" spans="1:24" x14ac:dyDescent="0.3">
      <c r="Q383"/>
      <c r="R383"/>
      <c r="S383"/>
      <c r="T383"/>
    </row>
    <row r="384" spans="1:24" ht="15" thickBot="1" x14ac:dyDescent="0.35">
      <c r="Q384"/>
      <c r="R384"/>
      <c r="S384"/>
      <c r="T384"/>
    </row>
    <row r="385" spans="1:24" x14ac:dyDescent="0.3">
      <c r="A385" s="24">
        <v>628</v>
      </c>
      <c r="B385" s="25">
        <v>6028</v>
      </c>
      <c r="C385" s="25" t="s">
        <v>2</v>
      </c>
      <c r="D385" s="25"/>
      <c r="E385" s="25" t="str">
        <f t="shared" ref="E385:E390" si="378">CONCATENATE(C385,D385)</f>
        <v>X</v>
      </c>
      <c r="F385" s="25" t="s">
        <v>90</v>
      </c>
      <c r="G385" s="25">
        <v>4</v>
      </c>
      <c r="H385" s="25" t="str">
        <f>CONCATENATE(F385,"/",G385)</f>
        <v>XXX406/4</v>
      </c>
      <c r="I385" s="25" t="s">
        <v>11</v>
      </c>
      <c r="J385" s="25" t="s">
        <v>11</v>
      </c>
      <c r="K385" s="26">
        <v>0.23611111111111113</v>
      </c>
      <c r="L385" s="26">
        <v>0.23958333333333334</v>
      </c>
      <c r="M385" s="25" t="s">
        <v>91</v>
      </c>
      <c r="N385" s="26">
        <v>0.28819444444444448</v>
      </c>
      <c r="O385" s="25" t="s">
        <v>92</v>
      </c>
      <c r="P385" s="25" t="str">
        <f t="shared" ref="P385:P388" si="379">IF(M386=O385,"OK","POZOR")</f>
        <v>OK</v>
      </c>
      <c r="Q385" s="36">
        <f t="shared" ref="Q385:Q388" si="380">IF(ISNUMBER(G385),N385-L385,IF(F385="přejezd",N385-L385,0))</f>
        <v>4.8611111111111133E-2</v>
      </c>
      <c r="R385" s="36">
        <f t="shared" ref="R385:R388" si="381">IF(ISNUMBER(G385),L385-K385,0)</f>
        <v>3.4722222222222099E-3</v>
      </c>
      <c r="S385" s="36">
        <f t="shared" ref="S385:S388" si="382">Q385+R385</f>
        <v>5.2083333333333343E-2</v>
      </c>
      <c r="T385" s="36"/>
      <c r="U385" s="25">
        <v>43.9</v>
      </c>
      <c r="V385" s="25">
        <f>INDEX('Počty dní'!A:E,MATCH(E385,'Počty dní'!C:C,0),4)</f>
        <v>205</v>
      </c>
      <c r="W385" s="27">
        <f t="shared" ref="W385:W390" si="383">V385*U385</f>
        <v>8999.5</v>
      </c>
    </row>
    <row r="386" spans="1:24" x14ac:dyDescent="0.3">
      <c r="A386" s="110">
        <v>628</v>
      </c>
      <c r="B386" s="82">
        <v>6028</v>
      </c>
      <c r="C386" s="22" t="s">
        <v>2</v>
      </c>
      <c r="D386" s="22">
        <v>10</v>
      </c>
      <c r="E386" s="22" t="str">
        <f t="shared" ref="E386:E387" si="384">CONCATENATE(C386,D386)</f>
        <v>X10</v>
      </c>
      <c r="F386" s="82" t="s">
        <v>111</v>
      </c>
      <c r="G386" s="82">
        <v>9</v>
      </c>
      <c r="H386" s="22" t="str">
        <f t="shared" ref="H386:H387" si="385">CONCATENATE(F386,"/",G386)</f>
        <v>XXX407/9</v>
      </c>
      <c r="I386" s="82" t="s">
        <v>10</v>
      </c>
      <c r="J386" s="82" t="s">
        <v>11</v>
      </c>
      <c r="K386" s="83">
        <v>0.2902777777777778</v>
      </c>
      <c r="L386" s="83">
        <v>0.29166666666666669</v>
      </c>
      <c r="M386" s="22" t="s">
        <v>92</v>
      </c>
      <c r="N386" s="83">
        <v>0.30138888888888887</v>
      </c>
      <c r="O386" s="82" t="s">
        <v>113</v>
      </c>
      <c r="P386" s="22" t="str">
        <f t="shared" si="379"/>
        <v>OK</v>
      </c>
      <c r="Q386" s="37">
        <f t="shared" si="380"/>
        <v>9.7222222222221877E-3</v>
      </c>
      <c r="R386" s="37">
        <f t="shared" si="381"/>
        <v>1.388888888888884E-3</v>
      </c>
      <c r="S386" s="37">
        <f t="shared" si="382"/>
        <v>1.1111111111111072E-2</v>
      </c>
      <c r="T386" s="37">
        <f t="shared" ref="T386:T388" si="386">K386-N385</f>
        <v>2.0833333333333259E-3</v>
      </c>
      <c r="U386" s="82">
        <v>6.1</v>
      </c>
      <c r="V386" s="22">
        <f>INDEX('Počty dní'!A:E,MATCH(E386,'Počty dní'!C:C,0),4)</f>
        <v>195</v>
      </c>
      <c r="W386" s="29">
        <f t="shared" ref="W386:W387" si="387">V386*U386</f>
        <v>1189.5</v>
      </c>
    </row>
    <row r="387" spans="1:24" x14ac:dyDescent="0.3">
      <c r="A387" s="110">
        <v>628</v>
      </c>
      <c r="B387" s="82">
        <v>6028</v>
      </c>
      <c r="C387" s="22" t="s">
        <v>2</v>
      </c>
      <c r="D387" s="22">
        <v>10</v>
      </c>
      <c r="E387" s="22" t="str">
        <f t="shared" si="384"/>
        <v>X10</v>
      </c>
      <c r="F387" s="82" t="s">
        <v>111</v>
      </c>
      <c r="G387" s="82">
        <v>12</v>
      </c>
      <c r="H387" s="22" t="str">
        <f t="shared" si="385"/>
        <v>XXX407/12</v>
      </c>
      <c r="I387" s="82" t="s">
        <v>11</v>
      </c>
      <c r="J387" s="82" t="s">
        <v>11</v>
      </c>
      <c r="K387" s="83">
        <v>0.30208333333333331</v>
      </c>
      <c r="L387" s="83">
        <v>0.3034722222222222</v>
      </c>
      <c r="M387" s="82" t="s">
        <v>113</v>
      </c>
      <c r="N387" s="83">
        <v>0.31597222222222221</v>
      </c>
      <c r="O387" s="22" t="s">
        <v>92</v>
      </c>
      <c r="P387" s="22" t="str">
        <f t="shared" si="379"/>
        <v>OK</v>
      </c>
      <c r="Q387" s="37">
        <f t="shared" si="380"/>
        <v>1.2500000000000011E-2</v>
      </c>
      <c r="R387" s="37">
        <f t="shared" si="381"/>
        <v>1.388888888888884E-3</v>
      </c>
      <c r="S387" s="37">
        <f t="shared" si="382"/>
        <v>1.3888888888888895E-2</v>
      </c>
      <c r="T387" s="37">
        <f t="shared" si="386"/>
        <v>6.9444444444444198E-4</v>
      </c>
      <c r="U387" s="82">
        <v>6.1</v>
      </c>
      <c r="V387" s="22">
        <f>INDEX('Počty dní'!A:E,MATCH(E387,'Počty dní'!C:C,0),4)</f>
        <v>195</v>
      </c>
      <c r="W387" s="29">
        <f t="shared" si="387"/>
        <v>1189.5</v>
      </c>
    </row>
    <row r="388" spans="1:24" x14ac:dyDescent="0.3">
      <c r="A388" s="28">
        <v>628</v>
      </c>
      <c r="B388" s="22">
        <v>6028</v>
      </c>
      <c r="C388" s="22" t="s">
        <v>2</v>
      </c>
      <c r="D388" s="22"/>
      <c r="E388" s="22" t="str">
        <f t="shared" si="378"/>
        <v>X</v>
      </c>
      <c r="F388" s="22" t="s">
        <v>90</v>
      </c>
      <c r="G388" s="22">
        <v>11</v>
      </c>
      <c r="H388" s="22" t="str">
        <f>CONCATENATE(F388,"/",G388)</f>
        <v>XXX406/11</v>
      </c>
      <c r="I388" s="22" t="s">
        <v>11</v>
      </c>
      <c r="J388" s="22" t="s">
        <v>11</v>
      </c>
      <c r="K388" s="23">
        <v>0.54027777777777775</v>
      </c>
      <c r="L388" s="23">
        <v>0.54305555555555551</v>
      </c>
      <c r="M388" s="22" t="s">
        <v>92</v>
      </c>
      <c r="N388" s="23">
        <v>0.59236111111111112</v>
      </c>
      <c r="O388" s="22" t="s">
        <v>91</v>
      </c>
      <c r="P388" s="22" t="str">
        <f t="shared" si="379"/>
        <v>OK</v>
      </c>
      <c r="Q388" s="37">
        <f t="shared" si="380"/>
        <v>4.9305555555555602E-2</v>
      </c>
      <c r="R388" s="37">
        <f t="shared" si="381"/>
        <v>2.7777777777777679E-3</v>
      </c>
      <c r="S388" s="37">
        <f t="shared" si="382"/>
        <v>5.208333333333337E-2</v>
      </c>
      <c r="T388" s="37">
        <f t="shared" si="386"/>
        <v>0.22430555555555554</v>
      </c>
      <c r="U388" s="22">
        <v>43.9</v>
      </c>
      <c r="V388" s="22">
        <f>INDEX('Počty dní'!A:E,MATCH(E388,'Počty dní'!C:C,0),4)</f>
        <v>205</v>
      </c>
      <c r="W388" s="29">
        <f t="shared" si="383"/>
        <v>8999.5</v>
      </c>
    </row>
    <row r="389" spans="1:24" x14ac:dyDescent="0.3">
      <c r="A389" s="28">
        <v>628</v>
      </c>
      <c r="B389" s="22">
        <v>6028</v>
      </c>
      <c r="C389" s="22" t="s">
        <v>2</v>
      </c>
      <c r="D389" s="22"/>
      <c r="E389" s="22" t="str">
        <f t="shared" si="378"/>
        <v>X</v>
      </c>
      <c r="F389" s="22" t="s">
        <v>90</v>
      </c>
      <c r="G389" s="22">
        <v>18</v>
      </c>
      <c r="H389" s="22" t="str">
        <f>CONCATENATE(F389,"/",G389)</f>
        <v>XXX406/18</v>
      </c>
      <c r="I389" s="22" t="s">
        <v>10</v>
      </c>
      <c r="J389" s="22" t="s">
        <v>11</v>
      </c>
      <c r="K389" s="23">
        <v>0.65277777777777779</v>
      </c>
      <c r="L389" s="23">
        <v>0.65625</v>
      </c>
      <c r="M389" s="22" t="s">
        <v>91</v>
      </c>
      <c r="N389" s="23">
        <v>0.70486111111111116</v>
      </c>
      <c r="O389" s="22" t="s">
        <v>92</v>
      </c>
      <c r="P389" s="22" t="str">
        <f t="shared" ref="P389" si="388">IF(M390=O389,"OK","POZOR")</f>
        <v>OK</v>
      </c>
      <c r="Q389" s="37">
        <f t="shared" ref="Q389:Q390" si="389">IF(ISNUMBER(G389),N389-L389,IF(F389="přejezd",N389-L389,0))</f>
        <v>4.861111111111116E-2</v>
      </c>
      <c r="R389" s="37">
        <f t="shared" ref="R389:R390" si="390">IF(ISNUMBER(G389),L389-K389,0)</f>
        <v>3.4722222222222099E-3</v>
      </c>
      <c r="S389" s="37">
        <f t="shared" ref="S389:S390" si="391">Q389+R389</f>
        <v>5.208333333333337E-2</v>
      </c>
      <c r="T389" s="37">
        <f t="shared" ref="T389:T390" si="392">K389-N388</f>
        <v>6.0416666666666674E-2</v>
      </c>
      <c r="U389" s="22">
        <v>43.9</v>
      </c>
      <c r="V389" s="22">
        <f>INDEX('Počty dní'!A:E,MATCH(E389,'Počty dní'!C:C,0),4)</f>
        <v>205</v>
      </c>
      <c r="W389" s="29">
        <f t="shared" si="383"/>
        <v>8999.5</v>
      </c>
    </row>
    <row r="390" spans="1:24" ht="15" thickBot="1" x14ac:dyDescent="0.35">
      <c r="A390" s="30">
        <v>628</v>
      </c>
      <c r="B390" s="31">
        <v>6028</v>
      </c>
      <c r="C390" s="31" t="s">
        <v>2</v>
      </c>
      <c r="D390" s="31"/>
      <c r="E390" s="31" t="str">
        <f t="shared" si="378"/>
        <v>X</v>
      </c>
      <c r="F390" s="31" t="s">
        <v>90</v>
      </c>
      <c r="G390" s="31">
        <v>19</v>
      </c>
      <c r="H390" s="31" t="str">
        <f>CONCATENATE(F390,"/",G390)</f>
        <v>XXX406/19</v>
      </c>
      <c r="I390" s="31" t="s">
        <v>11</v>
      </c>
      <c r="J390" s="31" t="s">
        <v>11</v>
      </c>
      <c r="K390" s="32">
        <v>0.70694444444444438</v>
      </c>
      <c r="L390" s="32">
        <v>0.70972222222222225</v>
      </c>
      <c r="M390" s="31" t="s">
        <v>92</v>
      </c>
      <c r="N390" s="32">
        <v>0.75902777777777775</v>
      </c>
      <c r="O390" s="31" t="s">
        <v>91</v>
      </c>
      <c r="P390" s="31"/>
      <c r="Q390" s="38">
        <f t="shared" si="389"/>
        <v>4.9305555555555491E-2</v>
      </c>
      <c r="R390" s="38">
        <f t="shared" si="390"/>
        <v>2.7777777777778789E-3</v>
      </c>
      <c r="S390" s="38">
        <f t="shared" si="391"/>
        <v>5.208333333333337E-2</v>
      </c>
      <c r="T390" s="38">
        <f t="shared" si="392"/>
        <v>2.0833333333332149E-3</v>
      </c>
      <c r="U390" s="31">
        <v>43.9</v>
      </c>
      <c r="V390" s="31">
        <f>INDEX('Počty dní'!A:E,MATCH(E390,'Počty dní'!C:C,0),4)</f>
        <v>205</v>
      </c>
      <c r="W390" s="33">
        <f t="shared" si="383"/>
        <v>8999.5</v>
      </c>
    </row>
    <row r="391" spans="1:24" ht="15" thickBot="1" x14ac:dyDescent="0.35">
      <c r="A391" s="8" t="str">
        <f ca="1">CONCATENATE(INDIRECT("R[-3]C[0]",FALSE),"celkem")</f>
        <v>628celkem</v>
      </c>
      <c r="B391" s="9"/>
      <c r="C391" s="9" t="str">
        <f ca="1">INDIRECT("R[-1]C[12]",FALSE)</f>
        <v>Dačice,,aut.nádr.</v>
      </c>
      <c r="D391" s="10"/>
      <c r="E391" s="9"/>
      <c r="F391" s="10"/>
      <c r="G391" s="11"/>
      <c r="H391" s="12"/>
      <c r="I391" s="13"/>
      <c r="J391" s="14" t="str">
        <f ca="1">INDIRECT("R[-2]C[0]",FALSE)</f>
        <v>V</v>
      </c>
      <c r="K391" s="15"/>
      <c r="L391" s="16"/>
      <c r="M391" s="17"/>
      <c r="N391" s="16"/>
      <c r="O391" s="18"/>
      <c r="P391" s="9"/>
      <c r="Q391" s="39">
        <f>SUM(Q385:Q390)</f>
        <v>0.21805555555555559</v>
      </c>
      <c r="R391" s="39">
        <f t="shared" ref="R391:T391" si="393">SUM(R385:R390)</f>
        <v>1.5277777777777835E-2</v>
      </c>
      <c r="S391" s="39">
        <f t="shared" si="393"/>
        <v>0.23333333333333342</v>
      </c>
      <c r="T391" s="39">
        <f t="shared" si="393"/>
        <v>0.28958333333333319</v>
      </c>
      <c r="U391" s="19">
        <f>SUM(U385:U390)</f>
        <v>187.8</v>
      </c>
      <c r="V391" s="20"/>
      <c r="W391" s="21">
        <f>SUM(W385:W390)</f>
        <v>38377</v>
      </c>
      <c r="X391" s="7"/>
    </row>
    <row r="392" spans="1:24" x14ac:dyDescent="0.3">
      <c r="L392" s="1"/>
      <c r="N392" s="1"/>
    </row>
    <row r="393" spans="1:24" ht="15" thickBot="1" x14ac:dyDescent="0.35">
      <c r="L393" s="1"/>
      <c r="N393" s="1"/>
    </row>
    <row r="394" spans="1:24" x14ac:dyDescent="0.3">
      <c r="A394" s="24">
        <v>629</v>
      </c>
      <c r="B394" s="25">
        <v>6029</v>
      </c>
      <c r="C394" s="25" t="s">
        <v>2</v>
      </c>
      <c r="D394" s="25"/>
      <c r="E394" s="25" t="str">
        <f t="shared" ref="E394" si="394">CONCATENATE(C394,D394)</f>
        <v>X</v>
      </c>
      <c r="F394" s="25" t="s">
        <v>111</v>
      </c>
      <c r="G394" s="25">
        <v>1</v>
      </c>
      <c r="H394" s="25" t="str">
        <f t="shared" ref="H394" si="395">CONCATENATE(F394,"/",G394)</f>
        <v>XXX407/1</v>
      </c>
      <c r="I394" s="25" t="s">
        <v>10</v>
      </c>
      <c r="J394" s="25" t="s">
        <v>11</v>
      </c>
      <c r="K394" s="26">
        <v>0.18124999999999999</v>
      </c>
      <c r="L394" s="26">
        <v>0.18263888888888891</v>
      </c>
      <c r="M394" s="25" t="s">
        <v>114</v>
      </c>
      <c r="N394" s="26">
        <v>0.19166666666666665</v>
      </c>
      <c r="O394" s="25" t="s">
        <v>115</v>
      </c>
      <c r="P394" s="25" t="str">
        <f t="shared" ref="P394:P412" si="396">IF(M395=O394,"OK","POZOR")</f>
        <v>OK</v>
      </c>
      <c r="Q394" s="36">
        <f t="shared" ref="Q394:Q413" si="397">IF(ISNUMBER(G394),N394-L394,IF(F394="přejezd",N394-L394,0))</f>
        <v>9.0277777777777457E-3</v>
      </c>
      <c r="R394" s="36">
        <f t="shared" ref="R394:R413" si="398">IF(ISNUMBER(G394),L394-K394,0)</f>
        <v>1.3888888888889117E-3</v>
      </c>
      <c r="S394" s="36">
        <f t="shared" ref="S394:S413" si="399">Q394+R394</f>
        <v>1.0416666666666657E-2</v>
      </c>
      <c r="T394" s="36"/>
      <c r="U394" s="25">
        <v>8.6</v>
      </c>
      <c r="V394" s="25">
        <f>INDEX('Počty dní'!A:E,MATCH(E394,'Počty dní'!C:C,0),4)</f>
        <v>205</v>
      </c>
      <c r="W394" s="27">
        <f t="shared" ref="W394:W413" si="400">V394*U394</f>
        <v>1763</v>
      </c>
    </row>
    <row r="395" spans="1:24" x14ac:dyDescent="0.3">
      <c r="A395" s="28">
        <v>629</v>
      </c>
      <c r="B395" s="22">
        <v>6029</v>
      </c>
      <c r="C395" s="22" t="s">
        <v>2</v>
      </c>
      <c r="D395" s="22"/>
      <c r="E395" s="22" t="str">
        <f t="shared" ref="E395:E413" si="401">CONCATENATE(C395,D395)</f>
        <v>X</v>
      </c>
      <c r="F395" s="22" t="s">
        <v>111</v>
      </c>
      <c r="G395" s="22">
        <v>2</v>
      </c>
      <c r="H395" s="22" t="str">
        <f t="shared" ref="H395:H413" si="402">CONCATENATE(F395,"/",G395)</f>
        <v>XXX407/2</v>
      </c>
      <c r="I395" s="22" t="s">
        <v>11</v>
      </c>
      <c r="J395" s="22" t="s">
        <v>11</v>
      </c>
      <c r="K395" s="23">
        <v>0.19236111111111112</v>
      </c>
      <c r="L395" s="23">
        <v>0.19305555555555554</v>
      </c>
      <c r="M395" s="22" t="s">
        <v>115</v>
      </c>
      <c r="N395" s="23">
        <v>0.23055555555555554</v>
      </c>
      <c r="O395" s="22" t="s">
        <v>33</v>
      </c>
      <c r="P395" s="22" t="str">
        <f t="shared" si="396"/>
        <v>OK</v>
      </c>
      <c r="Q395" s="37">
        <f t="shared" si="397"/>
        <v>3.7500000000000006E-2</v>
      </c>
      <c r="R395" s="37">
        <f t="shared" si="398"/>
        <v>6.9444444444441422E-4</v>
      </c>
      <c r="S395" s="37">
        <f t="shared" si="399"/>
        <v>3.819444444444442E-2</v>
      </c>
      <c r="T395" s="37">
        <f t="shared" ref="T395:T413" si="403">K395-N394</f>
        <v>6.9444444444446973E-4</v>
      </c>
      <c r="U395" s="22">
        <v>32.200000000000003</v>
      </c>
      <c r="V395" s="22">
        <f>INDEX('Počty dní'!A:E,MATCH(E395,'Počty dní'!C:C,0),4)</f>
        <v>205</v>
      </c>
      <c r="W395" s="29">
        <f t="shared" si="400"/>
        <v>6601.0000000000009</v>
      </c>
    </row>
    <row r="396" spans="1:24" x14ac:dyDescent="0.3">
      <c r="A396" s="28">
        <v>629</v>
      </c>
      <c r="B396" s="22">
        <v>6029</v>
      </c>
      <c r="C396" s="22" t="s">
        <v>2</v>
      </c>
      <c r="D396" s="22"/>
      <c r="E396" s="22" t="str">
        <f t="shared" si="401"/>
        <v>X</v>
      </c>
      <c r="F396" s="22" t="s">
        <v>111</v>
      </c>
      <c r="G396" s="22">
        <v>7</v>
      </c>
      <c r="H396" s="22" t="str">
        <f t="shared" si="402"/>
        <v>XXX407/7</v>
      </c>
      <c r="I396" s="22" t="s">
        <v>10</v>
      </c>
      <c r="J396" s="22" t="s">
        <v>11</v>
      </c>
      <c r="K396" s="23">
        <v>0.25416666666666665</v>
      </c>
      <c r="L396" s="23">
        <v>0.25555555555555559</v>
      </c>
      <c r="M396" s="22" t="s">
        <v>33</v>
      </c>
      <c r="N396" s="23">
        <v>0.28055555555555556</v>
      </c>
      <c r="O396" s="22" t="s">
        <v>114</v>
      </c>
      <c r="P396" s="22" t="str">
        <f t="shared" si="396"/>
        <v>OK</v>
      </c>
      <c r="Q396" s="37">
        <f t="shared" si="397"/>
        <v>2.4999999999999967E-2</v>
      </c>
      <c r="R396" s="37">
        <f t="shared" si="398"/>
        <v>1.3888888888889395E-3</v>
      </c>
      <c r="S396" s="37">
        <f t="shared" si="399"/>
        <v>2.6388888888888906E-2</v>
      </c>
      <c r="T396" s="37">
        <f t="shared" si="403"/>
        <v>2.361111111111111E-2</v>
      </c>
      <c r="U396" s="22">
        <v>23.6</v>
      </c>
      <c r="V396" s="22">
        <f>INDEX('Počty dní'!A:E,MATCH(E396,'Počty dní'!C:C,0),4)</f>
        <v>205</v>
      </c>
      <c r="W396" s="29">
        <f t="shared" si="400"/>
        <v>4838</v>
      </c>
    </row>
    <row r="397" spans="1:24" x14ac:dyDescent="0.3">
      <c r="A397" s="28">
        <v>629</v>
      </c>
      <c r="B397" s="22">
        <v>6029</v>
      </c>
      <c r="C397" s="22" t="s">
        <v>2</v>
      </c>
      <c r="D397" s="22">
        <v>10</v>
      </c>
      <c r="E397" s="22" t="str">
        <f t="shared" si="401"/>
        <v>X10</v>
      </c>
      <c r="F397" s="22" t="s">
        <v>111</v>
      </c>
      <c r="G397" s="22">
        <v>8</v>
      </c>
      <c r="H397" s="22" t="str">
        <f t="shared" si="402"/>
        <v>XXX407/8</v>
      </c>
      <c r="I397" s="22" t="s">
        <v>11</v>
      </c>
      <c r="J397" s="22" t="s">
        <v>11</v>
      </c>
      <c r="K397" s="23">
        <v>0.28055555555555556</v>
      </c>
      <c r="L397" s="23">
        <v>0.28263888888888888</v>
      </c>
      <c r="M397" s="22" t="s">
        <v>114</v>
      </c>
      <c r="N397" s="23">
        <v>0.31597222222222221</v>
      </c>
      <c r="O397" s="22" t="s">
        <v>110</v>
      </c>
      <c r="P397" s="22" t="str">
        <f t="shared" ref="P397:P408" si="404">IF(M398=O397,"OK","POZOR")</f>
        <v>OK</v>
      </c>
      <c r="Q397" s="37">
        <f t="shared" ref="Q397:Q408" si="405">IF(ISNUMBER(G397),N397-L397,IF(F397="přejezd",N397-L397,0))</f>
        <v>3.3333333333333326E-2</v>
      </c>
      <c r="R397" s="37">
        <f t="shared" ref="R397:R408" si="406">IF(ISNUMBER(G397),L397-K397,0)</f>
        <v>2.0833333333333259E-3</v>
      </c>
      <c r="S397" s="37">
        <f t="shared" ref="S397:S408" si="407">Q397+R397</f>
        <v>3.5416666666666652E-2</v>
      </c>
      <c r="T397" s="37">
        <f t="shared" ref="T397:T408" si="408">K397-N396</f>
        <v>0</v>
      </c>
      <c r="U397" s="22">
        <v>22.3</v>
      </c>
      <c r="V397" s="22">
        <f>INDEX('Počty dní'!A:E,MATCH(E397,'Počty dní'!C:C,0),4)</f>
        <v>195</v>
      </c>
      <c r="W397" s="29">
        <f t="shared" si="400"/>
        <v>4348.5</v>
      </c>
    </row>
    <row r="398" spans="1:24" x14ac:dyDescent="0.3">
      <c r="A398" s="28">
        <v>629</v>
      </c>
      <c r="B398" s="22">
        <v>6029</v>
      </c>
      <c r="C398" s="22" t="s">
        <v>2</v>
      </c>
      <c r="D398" s="22">
        <v>10</v>
      </c>
      <c r="E398" s="22" t="str">
        <f t="shared" si="401"/>
        <v>X10</v>
      </c>
      <c r="F398" s="22" t="s">
        <v>29</v>
      </c>
      <c r="G398" s="22"/>
      <c r="H398" s="22" t="str">
        <f t="shared" si="402"/>
        <v>přejezd/</v>
      </c>
      <c r="I398" s="22"/>
      <c r="J398" s="22" t="s">
        <v>11</v>
      </c>
      <c r="K398" s="23">
        <v>0.31597222222222221</v>
      </c>
      <c r="L398" s="23">
        <v>0.31597222222222221</v>
      </c>
      <c r="M398" s="22" t="s">
        <v>110</v>
      </c>
      <c r="N398" s="23">
        <v>0.31944444444444448</v>
      </c>
      <c r="O398" s="22" t="s">
        <v>17</v>
      </c>
      <c r="P398" s="22" t="str">
        <f t="shared" si="404"/>
        <v>OK</v>
      </c>
      <c r="Q398" s="37">
        <f t="shared" si="405"/>
        <v>3.4722222222222654E-3</v>
      </c>
      <c r="R398" s="37">
        <f t="shared" si="406"/>
        <v>0</v>
      </c>
      <c r="S398" s="37">
        <f t="shared" si="407"/>
        <v>3.4722222222222654E-3</v>
      </c>
      <c r="T398" s="37">
        <f t="shared" si="408"/>
        <v>0</v>
      </c>
      <c r="U398" s="22">
        <v>0</v>
      </c>
      <c r="V398" s="22">
        <f>INDEX('Počty dní'!A:E,MATCH(E398,'Počty dní'!C:C,0),4)</f>
        <v>195</v>
      </c>
      <c r="W398" s="29">
        <f t="shared" si="400"/>
        <v>0</v>
      </c>
    </row>
    <row r="399" spans="1:24" x14ac:dyDescent="0.3">
      <c r="A399" s="28">
        <v>629</v>
      </c>
      <c r="B399" s="22">
        <v>6029</v>
      </c>
      <c r="C399" s="22" t="s">
        <v>2</v>
      </c>
      <c r="D399" s="22"/>
      <c r="E399" s="22" t="str">
        <f t="shared" si="401"/>
        <v>X</v>
      </c>
      <c r="F399" s="22" t="s">
        <v>111</v>
      </c>
      <c r="G399" s="22">
        <v>13</v>
      </c>
      <c r="H399" s="22" t="str">
        <f t="shared" si="402"/>
        <v>XXX407/13</v>
      </c>
      <c r="I399" s="22" t="s">
        <v>10</v>
      </c>
      <c r="J399" s="22" t="s">
        <v>11</v>
      </c>
      <c r="K399" s="23">
        <v>0.41666666666666669</v>
      </c>
      <c r="L399" s="23">
        <v>0.4201388888888889</v>
      </c>
      <c r="M399" s="22" t="s">
        <v>17</v>
      </c>
      <c r="N399" s="23">
        <v>0.45</v>
      </c>
      <c r="O399" s="22" t="s">
        <v>115</v>
      </c>
      <c r="P399" s="22" t="str">
        <f t="shared" si="404"/>
        <v>OK</v>
      </c>
      <c r="Q399" s="37">
        <f t="shared" si="405"/>
        <v>2.9861111111111116E-2</v>
      </c>
      <c r="R399" s="37">
        <f t="shared" si="406"/>
        <v>3.4722222222222099E-3</v>
      </c>
      <c r="S399" s="37">
        <f t="shared" si="407"/>
        <v>3.3333333333333326E-2</v>
      </c>
      <c r="T399" s="37">
        <f t="shared" si="408"/>
        <v>9.722222222222221E-2</v>
      </c>
      <c r="U399" s="22">
        <v>27.4</v>
      </c>
      <c r="V399" s="22">
        <f>INDEX('Počty dní'!A:E,MATCH(E399,'Počty dní'!C:C,0),4)</f>
        <v>205</v>
      </c>
      <c r="W399" s="29">
        <f t="shared" si="400"/>
        <v>5617</v>
      </c>
    </row>
    <row r="400" spans="1:24" x14ac:dyDescent="0.3">
      <c r="A400" s="28">
        <v>629</v>
      </c>
      <c r="B400" s="22">
        <v>6029</v>
      </c>
      <c r="C400" s="22" t="s">
        <v>2</v>
      </c>
      <c r="D400" s="22"/>
      <c r="E400" s="22" t="str">
        <f t="shared" si="401"/>
        <v>X</v>
      </c>
      <c r="F400" s="22" t="s">
        <v>111</v>
      </c>
      <c r="G400" s="22">
        <v>16</v>
      </c>
      <c r="H400" s="22" t="str">
        <f t="shared" si="402"/>
        <v>XXX407/16</v>
      </c>
      <c r="I400" s="22" t="s">
        <v>10</v>
      </c>
      <c r="J400" s="22" t="s">
        <v>11</v>
      </c>
      <c r="K400" s="23">
        <v>0.46319444444444446</v>
      </c>
      <c r="L400" s="23">
        <v>0.46388888888888885</v>
      </c>
      <c r="M400" s="22" t="s">
        <v>115</v>
      </c>
      <c r="N400" s="23">
        <v>0.49374999999999997</v>
      </c>
      <c r="O400" s="22" t="s">
        <v>17</v>
      </c>
      <c r="P400" s="22" t="str">
        <f t="shared" si="404"/>
        <v>OK</v>
      </c>
      <c r="Q400" s="37">
        <f t="shared" si="405"/>
        <v>2.9861111111111116E-2</v>
      </c>
      <c r="R400" s="37">
        <f t="shared" si="406"/>
        <v>6.9444444444438647E-4</v>
      </c>
      <c r="S400" s="37">
        <f t="shared" si="407"/>
        <v>3.0555555555555503E-2</v>
      </c>
      <c r="T400" s="37">
        <f t="shared" si="408"/>
        <v>1.3194444444444453E-2</v>
      </c>
      <c r="U400" s="22">
        <v>27.4</v>
      </c>
      <c r="V400" s="22">
        <f>INDEX('Počty dní'!A:E,MATCH(E400,'Počty dní'!C:C,0),4)</f>
        <v>205</v>
      </c>
      <c r="W400" s="29">
        <f t="shared" si="400"/>
        <v>5617</v>
      </c>
    </row>
    <row r="401" spans="1:24" x14ac:dyDescent="0.3">
      <c r="A401" s="28">
        <v>629</v>
      </c>
      <c r="B401" s="22">
        <v>6029</v>
      </c>
      <c r="C401" s="22" t="s">
        <v>2</v>
      </c>
      <c r="D401" s="22"/>
      <c r="E401" s="22" t="str">
        <f>CONCATENATE(C401,D401)</f>
        <v>X</v>
      </c>
      <c r="F401" s="22" t="s">
        <v>111</v>
      </c>
      <c r="G401" s="22">
        <v>15</v>
      </c>
      <c r="H401" s="22" t="str">
        <f>CONCATENATE(F401,"/",G401)</f>
        <v>XXX407/15</v>
      </c>
      <c r="I401" s="22" t="s">
        <v>10</v>
      </c>
      <c r="J401" s="22" t="s">
        <v>11</v>
      </c>
      <c r="K401" s="23">
        <v>0.5</v>
      </c>
      <c r="L401" s="23">
        <v>0.50347222222222221</v>
      </c>
      <c r="M401" s="22" t="s">
        <v>17</v>
      </c>
      <c r="N401" s="23">
        <v>0.53333333333333333</v>
      </c>
      <c r="O401" s="22" t="s">
        <v>115</v>
      </c>
      <c r="P401" s="22" t="str">
        <f t="shared" si="404"/>
        <v>OK</v>
      </c>
      <c r="Q401" s="37">
        <f t="shared" si="405"/>
        <v>2.9861111111111116E-2</v>
      </c>
      <c r="R401" s="37">
        <f t="shared" si="406"/>
        <v>3.4722222222222099E-3</v>
      </c>
      <c r="S401" s="37">
        <f t="shared" si="407"/>
        <v>3.3333333333333326E-2</v>
      </c>
      <c r="T401" s="37">
        <f t="shared" si="408"/>
        <v>6.2500000000000333E-3</v>
      </c>
      <c r="U401" s="22">
        <v>27.4</v>
      </c>
      <c r="V401" s="22">
        <f>INDEX('Počty dní'!A:E,MATCH(E401,'Počty dní'!C:C,0),4)</f>
        <v>205</v>
      </c>
      <c r="W401" s="29">
        <f>V401*U401</f>
        <v>5617</v>
      </c>
    </row>
    <row r="402" spans="1:24" x14ac:dyDescent="0.3">
      <c r="A402" s="28">
        <v>629</v>
      </c>
      <c r="B402" s="22">
        <v>6029</v>
      </c>
      <c r="C402" s="22" t="s">
        <v>2</v>
      </c>
      <c r="D402" s="22"/>
      <c r="E402" s="22" t="str">
        <f>CONCATENATE(C402,D402)</f>
        <v>X</v>
      </c>
      <c r="F402" s="22" t="s">
        <v>111</v>
      </c>
      <c r="G402" s="22">
        <v>20</v>
      </c>
      <c r="H402" s="22" t="str">
        <f>CONCATENATE(F402,"/",G402)</f>
        <v>XXX407/20</v>
      </c>
      <c r="I402" s="22" t="s">
        <v>10</v>
      </c>
      <c r="J402" s="22" t="s">
        <v>11</v>
      </c>
      <c r="K402" s="23">
        <v>0.53402777777777777</v>
      </c>
      <c r="L402" s="23">
        <v>0.53472222222222221</v>
      </c>
      <c r="M402" s="22" t="s">
        <v>115</v>
      </c>
      <c r="N402" s="23">
        <v>0.5708333333333333</v>
      </c>
      <c r="O402" s="22" t="s">
        <v>33</v>
      </c>
      <c r="P402" s="22" t="str">
        <f t="shared" si="404"/>
        <v>OK</v>
      </c>
      <c r="Q402" s="37">
        <f t="shared" si="405"/>
        <v>3.6111111111111094E-2</v>
      </c>
      <c r="R402" s="37">
        <f t="shared" si="406"/>
        <v>6.9444444444444198E-4</v>
      </c>
      <c r="S402" s="37">
        <f t="shared" si="407"/>
        <v>3.6805555555555536E-2</v>
      </c>
      <c r="T402" s="37">
        <f t="shared" si="408"/>
        <v>6.9444444444444198E-4</v>
      </c>
      <c r="U402" s="22">
        <v>32.200000000000003</v>
      </c>
      <c r="V402" s="22">
        <f>INDEX('Počty dní'!A:E,MATCH(E402,'Počty dní'!C:C,0),4)</f>
        <v>205</v>
      </c>
      <c r="W402" s="29">
        <f>V402*U402</f>
        <v>6601.0000000000009</v>
      </c>
    </row>
    <row r="403" spans="1:24" x14ac:dyDescent="0.3">
      <c r="A403" s="28">
        <v>629</v>
      </c>
      <c r="B403" s="22">
        <v>6029</v>
      </c>
      <c r="C403" s="22" t="s">
        <v>2</v>
      </c>
      <c r="D403" s="22"/>
      <c r="E403" s="22" t="str">
        <f>CONCATENATE(C403,D403)</f>
        <v>X</v>
      </c>
      <c r="F403" s="22" t="s">
        <v>29</v>
      </c>
      <c r="G403" s="22"/>
      <c r="H403" s="22" t="str">
        <f>CONCATENATE(F403,"/",G403)</f>
        <v>přejezd/</v>
      </c>
      <c r="I403" s="22" t="s">
        <v>10</v>
      </c>
      <c r="J403" s="22" t="s">
        <v>11</v>
      </c>
      <c r="K403" s="23">
        <v>0.5708333333333333</v>
      </c>
      <c r="L403" s="23">
        <v>0.5708333333333333</v>
      </c>
      <c r="M403" s="22" t="s">
        <v>33</v>
      </c>
      <c r="N403" s="23">
        <v>0.57638888888888895</v>
      </c>
      <c r="O403" s="22" t="s">
        <v>17</v>
      </c>
      <c r="P403" s="22" t="str">
        <f t="shared" si="404"/>
        <v>OK</v>
      </c>
      <c r="Q403" s="37">
        <f t="shared" si="405"/>
        <v>5.5555555555556468E-3</v>
      </c>
      <c r="R403" s="37">
        <f t="shared" si="406"/>
        <v>0</v>
      </c>
      <c r="S403" s="37">
        <f t="shared" si="407"/>
        <v>5.5555555555556468E-3</v>
      </c>
      <c r="T403" s="37">
        <f t="shared" si="408"/>
        <v>0</v>
      </c>
      <c r="U403" s="22">
        <v>0</v>
      </c>
      <c r="V403" s="22">
        <f>INDEX('Počty dní'!A:E,MATCH(E403,'Počty dní'!C:C,0),4)</f>
        <v>205</v>
      </c>
      <c r="W403" s="29">
        <f>V403*U403</f>
        <v>0</v>
      </c>
    </row>
    <row r="404" spans="1:24" x14ac:dyDescent="0.3">
      <c r="A404" s="28">
        <v>629</v>
      </c>
      <c r="B404" s="22">
        <v>6029</v>
      </c>
      <c r="C404" s="22" t="s">
        <v>2</v>
      </c>
      <c r="D404" s="22">
        <v>10</v>
      </c>
      <c r="E404" s="22" t="str">
        <f t="shared" si="401"/>
        <v>X10</v>
      </c>
      <c r="F404" s="22" t="s">
        <v>111</v>
      </c>
      <c r="G404" s="22">
        <v>21</v>
      </c>
      <c r="H404" s="22" t="str">
        <f t="shared" si="402"/>
        <v>XXX407/21</v>
      </c>
      <c r="I404" s="22" t="s">
        <v>11</v>
      </c>
      <c r="J404" s="22" t="s">
        <v>11</v>
      </c>
      <c r="K404" s="23">
        <v>0.58333333333333337</v>
      </c>
      <c r="L404" s="23">
        <v>0.58680555555555558</v>
      </c>
      <c r="M404" s="22" t="s">
        <v>17</v>
      </c>
      <c r="N404" s="23">
        <v>0.6020833333333333</v>
      </c>
      <c r="O404" s="22" t="s">
        <v>114</v>
      </c>
      <c r="P404" s="22" t="str">
        <f t="shared" si="404"/>
        <v>OK</v>
      </c>
      <c r="Q404" s="37">
        <f t="shared" si="405"/>
        <v>1.5277777777777724E-2</v>
      </c>
      <c r="R404" s="37">
        <f t="shared" si="406"/>
        <v>3.4722222222222099E-3</v>
      </c>
      <c r="S404" s="37">
        <f t="shared" si="407"/>
        <v>1.8749999999999933E-2</v>
      </c>
      <c r="T404" s="37">
        <f t="shared" si="408"/>
        <v>6.9444444444444198E-3</v>
      </c>
      <c r="U404" s="22">
        <v>16.399999999999999</v>
      </c>
      <c r="V404" s="22">
        <f>INDEX('Počty dní'!A:E,MATCH(E404,'Počty dní'!C:C,0),4)</f>
        <v>195</v>
      </c>
      <c r="W404" s="29">
        <f t="shared" si="400"/>
        <v>3197.9999999999995</v>
      </c>
    </row>
    <row r="405" spans="1:24" x14ac:dyDescent="0.3">
      <c r="A405" s="28">
        <v>629</v>
      </c>
      <c r="B405" s="22">
        <v>6029</v>
      </c>
      <c r="C405" s="22" t="s">
        <v>2</v>
      </c>
      <c r="D405" s="22">
        <v>10</v>
      </c>
      <c r="E405" s="22" t="str">
        <f t="shared" si="401"/>
        <v>X10</v>
      </c>
      <c r="F405" s="22" t="s">
        <v>111</v>
      </c>
      <c r="G405" s="22">
        <v>26</v>
      </c>
      <c r="H405" s="22" t="str">
        <f t="shared" si="402"/>
        <v>XXX407/26</v>
      </c>
      <c r="I405" s="22" t="s">
        <v>10</v>
      </c>
      <c r="J405" s="22" t="s">
        <v>11</v>
      </c>
      <c r="K405" s="23">
        <v>0.60625000000000007</v>
      </c>
      <c r="L405" s="23">
        <v>0.6069444444444444</v>
      </c>
      <c r="M405" s="22" t="s">
        <v>114</v>
      </c>
      <c r="N405" s="23">
        <v>0.62222222222222223</v>
      </c>
      <c r="O405" s="22" t="s">
        <v>17</v>
      </c>
      <c r="P405" s="22" t="str">
        <f t="shared" si="404"/>
        <v>OK</v>
      </c>
      <c r="Q405" s="37">
        <f t="shared" si="405"/>
        <v>1.5277777777777835E-2</v>
      </c>
      <c r="R405" s="37">
        <f t="shared" si="406"/>
        <v>6.9444444444433095E-4</v>
      </c>
      <c r="S405" s="37">
        <f t="shared" si="407"/>
        <v>1.5972222222222165E-2</v>
      </c>
      <c r="T405" s="37">
        <f t="shared" si="408"/>
        <v>4.1666666666667629E-3</v>
      </c>
      <c r="U405" s="22">
        <v>16.399999999999999</v>
      </c>
      <c r="V405" s="22">
        <f>INDEX('Počty dní'!A:E,MATCH(E405,'Počty dní'!C:C,0),4)</f>
        <v>195</v>
      </c>
      <c r="W405" s="29">
        <f t="shared" si="400"/>
        <v>3197.9999999999995</v>
      </c>
    </row>
    <row r="406" spans="1:24" x14ac:dyDescent="0.3">
      <c r="A406" s="28">
        <v>629</v>
      </c>
      <c r="B406" s="22">
        <v>6029</v>
      </c>
      <c r="C406" s="22" t="s">
        <v>2</v>
      </c>
      <c r="D406" s="22"/>
      <c r="E406" s="22" t="str">
        <f t="shared" si="401"/>
        <v>X</v>
      </c>
      <c r="F406" s="22" t="s">
        <v>111</v>
      </c>
      <c r="G406" s="22">
        <v>25</v>
      </c>
      <c r="H406" s="22" t="str">
        <f t="shared" si="402"/>
        <v>XXX407/25</v>
      </c>
      <c r="I406" s="22" t="s">
        <v>11</v>
      </c>
      <c r="J406" s="22" t="s">
        <v>11</v>
      </c>
      <c r="K406" s="23">
        <v>0.625</v>
      </c>
      <c r="L406" s="23">
        <v>0.62847222222222221</v>
      </c>
      <c r="M406" s="22" t="s">
        <v>17</v>
      </c>
      <c r="N406" s="23">
        <v>0.65833333333333333</v>
      </c>
      <c r="O406" s="22" t="s">
        <v>115</v>
      </c>
      <c r="P406" s="22" t="str">
        <f t="shared" si="404"/>
        <v>OK</v>
      </c>
      <c r="Q406" s="37">
        <f t="shared" si="405"/>
        <v>2.9861111111111116E-2</v>
      </c>
      <c r="R406" s="37">
        <f t="shared" si="406"/>
        <v>3.4722222222222099E-3</v>
      </c>
      <c r="S406" s="37">
        <f t="shared" si="407"/>
        <v>3.3333333333333326E-2</v>
      </c>
      <c r="T406" s="37">
        <f t="shared" si="408"/>
        <v>2.7777777777777679E-3</v>
      </c>
      <c r="U406" s="22">
        <v>27.4</v>
      </c>
      <c r="V406" s="22">
        <f>INDEX('Počty dní'!A:E,MATCH(E406,'Počty dní'!C:C,0),4)</f>
        <v>205</v>
      </c>
      <c r="W406" s="29">
        <f t="shared" si="400"/>
        <v>5617</v>
      </c>
    </row>
    <row r="407" spans="1:24" x14ac:dyDescent="0.3">
      <c r="A407" s="28">
        <v>629</v>
      </c>
      <c r="B407" s="22">
        <v>6029</v>
      </c>
      <c r="C407" s="22" t="s">
        <v>2</v>
      </c>
      <c r="D407" s="22"/>
      <c r="E407" s="22" t="str">
        <f t="shared" si="401"/>
        <v>X</v>
      </c>
      <c r="F407" s="22" t="s">
        <v>111</v>
      </c>
      <c r="G407" s="22">
        <v>30</v>
      </c>
      <c r="H407" s="22" t="str">
        <f t="shared" si="402"/>
        <v>XXX407/30</v>
      </c>
      <c r="I407" s="22" t="s">
        <v>10</v>
      </c>
      <c r="J407" s="22" t="s">
        <v>11</v>
      </c>
      <c r="K407" s="23">
        <v>0.71319444444444446</v>
      </c>
      <c r="L407" s="23">
        <v>0.71388888888888891</v>
      </c>
      <c r="M407" s="22" t="s">
        <v>115</v>
      </c>
      <c r="N407" s="23">
        <v>0.74722222222222223</v>
      </c>
      <c r="O407" s="22" t="s">
        <v>92</v>
      </c>
      <c r="P407" s="22" t="str">
        <f t="shared" si="404"/>
        <v>OK</v>
      </c>
      <c r="Q407" s="37">
        <f t="shared" si="405"/>
        <v>3.3333333333333326E-2</v>
      </c>
      <c r="R407" s="37">
        <f t="shared" si="406"/>
        <v>6.9444444444444198E-4</v>
      </c>
      <c r="S407" s="37">
        <f t="shared" si="407"/>
        <v>3.4027777777777768E-2</v>
      </c>
      <c r="T407" s="37">
        <f t="shared" si="408"/>
        <v>5.4861111111111138E-2</v>
      </c>
      <c r="U407" s="22">
        <v>28.9</v>
      </c>
      <c r="V407" s="22">
        <f>INDEX('Počty dní'!A:E,MATCH(E407,'Počty dní'!C:C,0),4)</f>
        <v>205</v>
      </c>
      <c r="W407" s="29">
        <f t="shared" si="400"/>
        <v>5924.5</v>
      </c>
    </row>
    <row r="408" spans="1:24" x14ac:dyDescent="0.3">
      <c r="A408" s="28">
        <v>629</v>
      </c>
      <c r="B408" s="22">
        <v>6029</v>
      </c>
      <c r="C408" s="22" t="s">
        <v>2</v>
      </c>
      <c r="D408" s="22"/>
      <c r="E408" s="22" t="str">
        <f t="shared" si="401"/>
        <v>X</v>
      </c>
      <c r="F408" s="22" t="s">
        <v>111</v>
      </c>
      <c r="G408" s="22">
        <v>29</v>
      </c>
      <c r="H408" s="22" t="str">
        <f t="shared" si="402"/>
        <v>XXX407/29</v>
      </c>
      <c r="I408" s="22" t="s">
        <v>10</v>
      </c>
      <c r="J408" s="22" t="s">
        <v>11</v>
      </c>
      <c r="K408" s="23">
        <v>0.75</v>
      </c>
      <c r="L408" s="23">
        <v>0.75347222222222221</v>
      </c>
      <c r="M408" s="22" t="s">
        <v>92</v>
      </c>
      <c r="N408" s="23">
        <v>0.78680555555555554</v>
      </c>
      <c r="O408" s="22" t="s">
        <v>115</v>
      </c>
      <c r="P408" s="22" t="str">
        <f t="shared" si="404"/>
        <v>OK</v>
      </c>
      <c r="Q408" s="37">
        <f t="shared" si="405"/>
        <v>3.3333333333333326E-2</v>
      </c>
      <c r="R408" s="37">
        <f t="shared" si="406"/>
        <v>3.4722222222222099E-3</v>
      </c>
      <c r="S408" s="37">
        <f t="shared" si="407"/>
        <v>3.6805555555555536E-2</v>
      </c>
      <c r="T408" s="37">
        <f t="shared" si="408"/>
        <v>2.7777777777777679E-3</v>
      </c>
      <c r="U408" s="22">
        <v>28.9</v>
      </c>
      <c r="V408" s="22">
        <f>INDEX('Počty dní'!A:E,MATCH(E408,'Počty dní'!C:C,0),4)</f>
        <v>205</v>
      </c>
      <c r="W408" s="29">
        <f t="shared" si="400"/>
        <v>5924.5</v>
      </c>
    </row>
    <row r="409" spans="1:24" x14ac:dyDescent="0.3">
      <c r="A409" s="28">
        <v>629</v>
      </c>
      <c r="B409" s="22">
        <v>6029</v>
      </c>
      <c r="C409" s="22" t="s">
        <v>2</v>
      </c>
      <c r="D409" s="22"/>
      <c r="E409" s="22" t="str">
        <f t="shared" si="401"/>
        <v>X</v>
      </c>
      <c r="F409" s="22" t="s">
        <v>111</v>
      </c>
      <c r="G409" s="22">
        <v>32</v>
      </c>
      <c r="H409" s="22" t="str">
        <f t="shared" si="402"/>
        <v>XXX407/32</v>
      </c>
      <c r="I409" s="22" t="s">
        <v>10</v>
      </c>
      <c r="J409" s="22" t="s">
        <v>11</v>
      </c>
      <c r="K409" s="23">
        <v>0.79652777777777783</v>
      </c>
      <c r="L409" s="23">
        <v>0.79722222222222217</v>
      </c>
      <c r="M409" s="22" t="s">
        <v>115</v>
      </c>
      <c r="N409" s="23">
        <v>0.80625000000000002</v>
      </c>
      <c r="O409" s="22" t="s">
        <v>114</v>
      </c>
      <c r="P409" s="22" t="str">
        <f t="shared" si="396"/>
        <v>OK</v>
      </c>
      <c r="Q409" s="37">
        <f t="shared" si="397"/>
        <v>9.0277777777778567E-3</v>
      </c>
      <c r="R409" s="37">
        <f t="shared" si="398"/>
        <v>6.9444444444433095E-4</v>
      </c>
      <c r="S409" s="37">
        <f t="shared" si="399"/>
        <v>9.7222222222221877E-3</v>
      </c>
      <c r="T409" s="37">
        <f t="shared" si="403"/>
        <v>9.7222222222222987E-3</v>
      </c>
      <c r="U409" s="22">
        <v>8.6</v>
      </c>
      <c r="V409" s="22">
        <f>INDEX('Počty dní'!A:E,MATCH(E409,'Počty dní'!C:C,0),4)</f>
        <v>205</v>
      </c>
      <c r="W409" s="29">
        <f t="shared" si="400"/>
        <v>1763</v>
      </c>
    </row>
    <row r="410" spans="1:24" x14ac:dyDescent="0.3">
      <c r="A410" s="28">
        <v>629</v>
      </c>
      <c r="B410" s="22">
        <v>6029</v>
      </c>
      <c r="C410" s="22" t="s">
        <v>2</v>
      </c>
      <c r="D410" s="22"/>
      <c r="E410" s="22" t="str">
        <f t="shared" si="401"/>
        <v>X</v>
      </c>
      <c r="F410" s="22" t="s">
        <v>111</v>
      </c>
      <c r="G410" s="22">
        <v>31</v>
      </c>
      <c r="H410" s="22" t="str">
        <f t="shared" si="402"/>
        <v>XXX407/31</v>
      </c>
      <c r="I410" s="22" t="s">
        <v>10</v>
      </c>
      <c r="J410" s="22" t="s">
        <v>11</v>
      </c>
      <c r="K410" s="23">
        <v>0.85</v>
      </c>
      <c r="L410" s="23">
        <v>0.85069444444444453</v>
      </c>
      <c r="M410" s="22" t="s">
        <v>114</v>
      </c>
      <c r="N410" s="23">
        <v>0.85972222222222217</v>
      </c>
      <c r="O410" s="22" t="s">
        <v>115</v>
      </c>
      <c r="P410" s="22" t="str">
        <f t="shared" si="396"/>
        <v>OK</v>
      </c>
      <c r="Q410" s="37">
        <f t="shared" si="397"/>
        <v>9.0277777777776347E-3</v>
      </c>
      <c r="R410" s="37">
        <f t="shared" si="398"/>
        <v>6.94444444444553E-4</v>
      </c>
      <c r="S410" s="37">
        <f t="shared" si="399"/>
        <v>9.7222222222221877E-3</v>
      </c>
      <c r="T410" s="37">
        <f t="shared" si="403"/>
        <v>4.3749999999999956E-2</v>
      </c>
      <c r="U410" s="22">
        <v>8.6</v>
      </c>
      <c r="V410" s="22">
        <f>INDEX('Počty dní'!A:E,MATCH(E410,'Počty dní'!C:C,0),4)</f>
        <v>205</v>
      </c>
      <c r="W410" s="29">
        <f t="shared" si="400"/>
        <v>1763</v>
      </c>
    </row>
    <row r="411" spans="1:24" x14ac:dyDescent="0.3">
      <c r="A411" s="28">
        <v>629</v>
      </c>
      <c r="B411" s="22">
        <v>6029</v>
      </c>
      <c r="C411" s="22" t="s">
        <v>2</v>
      </c>
      <c r="D411" s="22"/>
      <c r="E411" s="22" t="str">
        <f t="shared" si="401"/>
        <v>X</v>
      </c>
      <c r="F411" s="22" t="s">
        <v>111</v>
      </c>
      <c r="G411" s="22">
        <v>34</v>
      </c>
      <c r="H411" s="22" t="str">
        <f t="shared" si="402"/>
        <v>XXX407/34</v>
      </c>
      <c r="I411" s="22" t="s">
        <v>10</v>
      </c>
      <c r="J411" s="22" t="s">
        <v>11</v>
      </c>
      <c r="K411" s="23">
        <v>0.86805555555555547</v>
      </c>
      <c r="L411" s="23">
        <v>0.86875000000000002</v>
      </c>
      <c r="M411" s="22" t="s">
        <v>115</v>
      </c>
      <c r="N411" s="23">
        <v>0.90416666666666667</v>
      </c>
      <c r="O411" s="22" t="s">
        <v>33</v>
      </c>
      <c r="P411" s="22" t="str">
        <f t="shared" si="396"/>
        <v>OK</v>
      </c>
      <c r="Q411" s="37">
        <f t="shared" si="397"/>
        <v>3.5416666666666652E-2</v>
      </c>
      <c r="R411" s="37">
        <f t="shared" si="398"/>
        <v>6.94444444444553E-4</v>
      </c>
      <c r="S411" s="37">
        <f t="shared" si="399"/>
        <v>3.6111111111111205E-2</v>
      </c>
      <c r="T411" s="37">
        <f t="shared" si="403"/>
        <v>8.3333333333333037E-3</v>
      </c>
      <c r="U411" s="22">
        <v>30.8</v>
      </c>
      <c r="V411" s="22">
        <f>INDEX('Počty dní'!A:E,MATCH(E411,'Počty dní'!C:C,0),4)</f>
        <v>205</v>
      </c>
      <c r="W411" s="29">
        <f t="shared" si="400"/>
        <v>6314</v>
      </c>
    </row>
    <row r="412" spans="1:24" x14ac:dyDescent="0.3">
      <c r="A412" s="28">
        <v>629</v>
      </c>
      <c r="B412" s="22">
        <v>6029</v>
      </c>
      <c r="C412" s="22" t="s">
        <v>2</v>
      </c>
      <c r="D412" s="22"/>
      <c r="E412" s="22" t="str">
        <f t="shared" si="401"/>
        <v>X</v>
      </c>
      <c r="F412" s="22" t="s">
        <v>111</v>
      </c>
      <c r="G412" s="22">
        <v>33</v>
      </c>
      <c r="H412" s="22" t="str">
        <f t="shared" si="402"/>
        <v>XXX407/33</v>
      </c>
      <c r="I412" s="22" t="s">
        <v>10</v>
      </c>
      <c r="J412" s="22" t="s">
        <v>11</v>
      </c>
      <c r="K412" s="23">
        <v>0.9243055555555556</v>
      </c>
      <c r="L412" s="23">
        <v>0.92569444444444438</v>
      </c>
      <c r="M412" s="22" t="s">
        <v>33</v>
      </c>
      <c r="N412" s="23">
        <v>0.9604166666666667</v>
      </c>
      <c r="O412" s="22" t="s">
        <v>115</v>
      </c>
      <c r="P412" s="22" t="str">
        <f t="shared" si="396"/>
        <v>OK</v>
      </c>
      <c r="Q412" s="37">
        <f t="shared" si="397"/>
        <v>3.4722222222222321E-2</v>
      </c>
      <c r="R412" s="37">
        <f t="shared" si="398"/>
        <v>1.3888888888887729E-3</v>
      </c>
      <c r="S412" s="37">
        <f t="shared" si="399"/>
        <v>3.6111111111111094E-2</v>
      </c>
      <c r="T412" s="37">
        <f t="shared" si="403"/>
        <v>2.0138888888888928E-2</v>
      </c>
      <c r="U412" s="22">
        <v>30.8</v>
      </c>
      <c r="V412" s="22">
        <f>INDEX('Počty dní'!A:E,MATCH(E412,'Počty dní'!C:C,0),4)</f>
        <v>205</v>
      </c>
      <c r="W412" s="29">
        <f t="shared" si="400"/>
        <v>6314</v>
      </c>
    </row>
    <row r="413" spans="1:24" ht="15" thickBot="1" x14ac:dyDescent="0.35">
      <c r="A413" s="30">
        <v>629</v>
      </c>
      <c r="B413" s="31">
        <v>6029</v>
      </c>
      <c r="C413" s="31" t="s">
        <v>2</v>
      </c>
      <c r="D413" s="31"/>
      <c r="E413" s="31" t="str">
        <f t="shared" si="401"/>
        <v>X</v>
      </c>
      <c r="F413" s="31" t="s">
        <v>111</v>
      </c>
      <c r="G413" s="31">
        <v>36</v>
      </c>
      <c r="H413" s="31" t="str">
        <f t="shared" si="402"/>
        <v>XXX407/36</v>
      </c>
      <c r="I413" s="31" t="s">
        <v>10</v>
      </c>
      <c r="J413" s="31" t="s">
        <v>11</v>
      </c>
      <c r="K413" s="32">
        <v>0.96666666666666667</v>
      </c>
      <c r="L413" s="32">
        <v>0.96736111111111101</v>
      </c>
      <c r="M413" s="31" t="s">
        <v>115</v>
      </c>
      <c r="N413" s="32">
        <v>0.97430555555555554</v>
      </c>
      <c r="O413" s="31" t="s">
        <v>114</v>
      </c>
      <c r="P413" s="31"/>
      <c r="Q413" s="38">
        <f t="shared" si="397"/>
        <v>6.9444444444445308E-3</v>
      </c>
      <c r="R413" s="38">
        <f t="shared" si="398"/>
        <v>6.9444444444433095E-4</v>
      </c>
      <c r="S413" s="38">
        <f t="shared" si="399"/>
        <v>7.6388888888888618E-3</v>
      </c>
      <c r="T413" s="38">
        <f t="shared" si="403"/>
        <v>6.2499999999999778E-3</v>
      </c>
      <c r="U413" s="31">
        <v>8.6</v>
      </c>
      <c r="V413" s="31">
        <f>INDEX('Počty dní'!A:E,MATCH(E413,'Počty dní'!C:C,0),4)</f>
        <v>205</v>
      </c>
      <c r="W413" s="33">
        <f t="shared" si="400"/>
        <v>1763</v>
      </c>
    </row>
    <row r="414" spans="1:24" ht="15" thickBot="1" x14ac:dyDescent="0.35">
      <c r="A414" s="8" t="str">
        <f ca="1">CONCATENATE(INDIRECT("R[-3]C[0]",FALSE),"celkem")</f>
        <v>629celkem</v>
      </c>
      <c r="B414" s="9"/>
      <c r="C414" s="9" t="str">
        <f ca="1">INDIRECT("R[-1]C[12]",FALSE)</f>
        <v>Předín</v>
      </c>
      <c r="D414" s="10"/>
      <c r="E414" s="9"/>
      <c r="F414" s="10"/>
      <c r="G414" s="11"/>
      <c r="H414" s="12"/>
      <c r="I414" s="13"/>
      <c r="J414" s="14" t="str">
        <f ca="1">INDIRECT("R[-2]C[0]",FALSE)</f>
        <v>V</v>
      </c>
      <c r="K414" s="15"/>
      <c r="L414" s="16"/>
      <c r="M414" s="17"/>
      <c r="N414" s="16"/>
      <c r="O414" s="18"/>
      <c r="P414" s="9"/>
      <c r="Q414" s="39">
        <f>SUM(Q394:Q413)</f>
        <v>0.46180555555555569</v>
      </c>
      <c r="R414" s="39">
        <f>SUM(R394:R413)</f>
        <v>2.9861111111110783E-2</v>
      </c>
      <c r="S414" s="39">
        <f>SUM(S394:S413)</f>
        <v>0.49166666666666647</v>
      </c>
      <c r="T414" s="39">
        <f>SUM(T394:T413)</f>
        <v>0.30138888888888904</v>
      </c>
      <c r="U414" s="19">
        <f>SUM(U394:U413)</f>
        <v>406.50000000000006</v>
      </c>
      <c r="V414" s="20"/>
      <c r="W414" s="21">
        <f>SUM(W394:W413)</f>
        <v>82781.5</v>
      </c>
      <c r="X414" s="7"/>
    </row>
    <row r="415" spans="1:24" x14ac:dyDescent="0.3">
      <c r="Q415"/>
      <c r="R415"/>
    </row>
    <row r="416" spans="1:24" ht="15" thickBot="1" x14ac:dyDescent="0.35">
      <c r="Q416"/>
      <c r="R416"/>
      <c r="S416"/>
      <c r="T416"/>
    </row>
    <row r="417" spans="1:24" x14ac:dyDescent="0.3">
      <c r="A417" s="24">
        <v>630</v>
      </c>
      <c r="B417" s="25">
        <v>6030</v>
      </c>
      <c r="C417" s="25" t="s">
        <v>2</v>
      </c>
      <c r="D417" s="25"/>
      <c r="E417" s="25" t="str">
        <f t="shared" ref="E417:E425" si="409">CONCATENATE(C417,D417)</f>
        <v>X</v>
      </c>
      <c r="F417" s="25" t="s">
        <v>111</v>
      </c>
      <c r="G417" s="25">
        <v>4</v>
      </c>
      <c r="H417" s="25" t="str">
        <f t="shared" ref="H417:H425" si="410">CONCATENATE(F417,"/",G417)</f>
        <v>XXX407/4</v>
      </c>
      <c r="I417" s="25" t="s">
        <v>11</v>
      </c>
      <c r="J417" s="25" t="s">
        <v>11</v>
      </c>
      <c r="K417" s="26">
        <v>0.23402777777777781</v>
      </c>
      <c r="L417" s="26">
        <v>0.23472222222222219</v>
      </c>
      <c r="M417" s="25" t="s">
        <v>115</v>
      </c>
      <c r="N417" s="26">
        <v>0.26458333333333334</v>
      </c>
      <c r="O417" s="25" t="s">
        <v>17</v>
      </c>
      <c r="P417" s="25" t="str">
        <f t="shared" ref="P417:P424" si="411">IF(M418=O417,"OK","POZOR")</f>
        <v>OK</v>
      </c>
      <c r="Q417" s="36">
        <f t="shared" ref="Q417:Q425" si="412">IF(ISNUMBER(G417),N417-L417,IF(F417="přejezd",N417-L417,0))</f>
        <v>2.9861111111111144E-2</v>
      </c>
      <c r="R417" s="36">
        <f t="shared" ref="R417:R425" si="413">IF(ISNUMBER(G417),L417-K417,0)</f>
        <v>6.9444444444438647E-4</v>
      </c>
      <c r="S417" s="36">
        <f t="shared" ref="S417:S425" si="414">Q417+R417</f>
        <v>3.055555555555553E-2</v>
      </c>
      <c r="T417" s="36"/>
      <c r="U417" s="25">
        <v>27.4</v>
      </c>
      <c r="V417" s="25">
        <f>INDEX('Počty dní'!A:E,MATCH(E417,'Počty dní'!C:C,0),4)</f>
        <v>205</v>
      </c>
      <c r="W417" s="27">
        <f t="shared" ref="W417:W418" si="415">V417*U417</f>
        <v>5617</v>
      </c>
    </row>
    <row r="418" spans="1:24" x14ac:dyDescent="0.3">
      <c r="A418" s="28">
        <v>630</v>
      </c>
      <c r="B418" s="22">
        <v>6030</v>
      </c>
      <c r="C418" s="22" t="s">
        <v>2</v>
      </c>
      <c r="D418" s="22"/>
      <c r="E418" s="22" t="str">
        <f t="shared" si="409"/>
        <v>X</v>
      </c>
      <c r="F418" s="22" t="s">
        <v>119</v>
      </c>
      <c r="G418" s="22">
        <v>6</v>
      </c>
      <c r="H418" s="22" t="str">
        <f t="shared" si="410"/>
        <v>XXX421/6</v>
      </c>
      <c r="I418" s="22" t="s">
        <v>11</v>
      </c>
      <c r="J418" s="22" t="s">
        <v>11</v>
      </c>
      <c r="K418" s="23">
        <v>0.26527777777777778</v>
      </c>
      <c r="L418" s="23">
        <v>0.26597222222222222</v>
      </c>
      <c r="M418" s="22" t="s">
        <v>17</v>
      </c>
      <c r="N418" s="23">
        <v>0.30138888888888887</v>
      </c>
      <c r="O418" s="22" t="s">
        <v>17</v>
      </c>
      <c r="P418" s="22" t="str">
        <f t="shared" si="411"/>
        <v>OK</v>
      </c>
      <c r="Q418" s="37">
        <f t="shared" si="412"/>
        <v>3.5416666666666652E-2</v>
      </c>
      <c r="R418" s="37">
        <f t="shared" si="413"/>
        <v>6.9444444444444198E-4</v>
      </c>
      <c r="S418" s="37">
        <f t="shared" si="414"/>
        <v>3.6111111111111094E-2</v>
      </c>
      <c r="T418" s="37">
        <f t="shared" ref="T418:T425" si="416">K418-N417</f>
        <v>6.9444444444444198E-4</v>
      </c>
      <c r="U418" s="22">
        <v>29.3</v>
      </c>
      <c r="V418" s="22">
        <f>INDEX('Počty dní'!A:E,MATCH(E418,'Počty dní'!C:C,0),4)</f>
        <v>205</v>
      </c>
      <c r="W418" s="29">
        <f t="shared" si="415"/>
        <v>6006.5</v>
      </c>
    </row>
    <row r="419" spans="1:24" x14ac:dyDescent="0.3">
      <c r="A419" s="28">
        <v>630</v>
      </c>
      <c r="B419" s="22">
        <v>6030</v>
      </c>
      <c r="C419" s="22" t="s">
        <v>2</v>
      </c>
      <c r="D419" s="22"/>
      <c r="E419" s="22" t="str">
        <f t="shared" si="409"/>
        <v>X</v>
      </c>
      <c r="F419" s="22" t="s">
        <v>119</v>
      </c>
      <c r="G419" s="22">
        <v>8</v>
      </c>
      <c r="H419" s="22" t="str">
        <f t="shared" si="410"/>
        <v>XXX421/8</v>
      </c>
      <c r="I419" s="22" t="s">
        <v>10</v>
      </c>
      <c r="J419" s="22" t="s">
        <v>11</v>
      </c>
      <c r="K419" s="23">
        <v>0.30555555555555552</v>
      </c>
      <c r="L419" s="23">
        <v>0.30763888888888891</v>
      </c>
      <c r="M419" s="22" t="s">
        <v>17</v>
      </c>
      <c r="N419" s="23">
        <v>0.32291666666666669</v>
      </c>
      <c r="O419" s="22" t="s">
        <v>39</v>
      </c>
      <c r="P419" s="22" t="str">
        <f t="shared" si="411"/>
        <v>OK</v>
      </c>
      <c r="Q419" s="37">
        <f t="shared" si="412"/>
        <v>1.5277777777777779E-2</v>
      </c>
      <c r="R419" s="37">
        <f t="shared" si="413"/>
        <v>2.0833333333333814E-3</v>
      </c>
      <c r="S419" s="37">
        <f t="shared" si="414"/>
        <v>1.736111111111116E-2</v>
      </c>
      <c r="T419" s="37">
        <f t="shared" si="416"/>
        <v>4.1666666666666519E-3</v>
      </c>
      <c r="U419" s="22">
        <v>11.8</v>
      </c>
      <c r="V419" s="22">
        <f>INDEX('Počty dní'!A:E,MATCH(E419,'Počty dní'!C:C,0),4)</f>
        <v>205</v>
      </c>
      <c r="W419" s="29">
        <f>V419*U419</f>
        <v>2419</v>
      </c>
    </row>
    <row r="420" spans="1:24" x14ac:dyDescent="0.3">
      <c r="A420" s="28">
        <v>630</v>
      </c>
      <c r="B420" s="22">
        <v>6030</v>
      </c>
      <c r="C420" s="22" t="s">
        <v>2</v>
      </c>
      <c r="D420" s="22"/>
      <c r="E420" s="22" t="str">
        <f t="shared" si="409"/>
        <v>X</v>
      </c>
      <c r="F420" s="22" t="s">
        <v>119</v>
      </c>
      <c r="G420" s="22">
        <v>7</v>
      </c>
      <c r="H420" s="22" t="str">
        <f t="shared" si="410"/>
        <v>XXX421/7</v>
      </c>
      <c r="I420" s="22" t="s">
        <v>10</v>
      </c>
      <c r="J420" s="22" t="s">
        <v>11</v>
      </c>
      <c r="K420" s="23">
        <v>0.34027777777777773</v>
      </c>
      <c r="L420" s="23">
        <v>0.3430555555555555</v>
      </c>
      <c r="M420" s="22" t="s">
        <v>39</v>
      </c>
      <c r="N420" s="23">
        <v>0.3576388888888889</v>
      </c>
      <c r="O420" s="22" t="s">
        <v>17</v>
      </c>
      <c r="P420" s="22" t="str">
        <f t="shared" si="411"/>
        <v>OK</v>
      </c>
      <c r="Q420" s="37">
        <f t="shared" si="412"/>
        <v>1.4583333333333393E-2</v>
      </c>
      <c r="R420" s="37">
        <f t="shared" si="413"/>
        <v>2.7777777777777679E-3</v>
      </c>
      <c r="S420" s="37">
        <f t="shared" si="414"/>
        <v>1.736111111111116E-2</v>
      </c>
      <c r="T420" s="37">
        <f t="shared" si="416"/>
        <v>1.7361111111111049E-2</v>
      </c>
      <c r="U420" s="22">
        <v>11.8</v>
      </c>
      <c r="V420" s="22">
        <f>INDEX('Počty dní'!A:E,MATCH(E420,'Počty dní'!C:C,0),4)</f>
        <v>205</v>
      </c>
      <c r="W420" s="29">
        <f t="shared" ref="W420:W425" si="417">V420*U420</f>
        <v>2419</v>
      </c>
    </row>
    <row r="421" spans="1:24" x14ac:dyDescent="0.3">
      <c r="A421" s="28">
        <v>630</v>
      </c>
      <c r="B421" s="22">
        <v>6030</v>
      </c>
      <c r="C421" s="22" t="s">
        <v>2</v>
      </c>
      <c r="D421" s="22"/>
      <c r="E421" s="22" t="str">
        <f t="shared" si="409"/>
        <v>X</v>
      </c>
      <c r="F421" s="22" t="s">
        <v>132</v>
      </c>
      <c r="G421" s="22">
        <v>9</v>
      </c>
      <c r="H421" s="22" t="str">
        <f t="shared" si="410"/>
        <v>XXX105/9</v>
      </c>
      <c r="I421" s="22" t="s">
        <v>10</v>
      </c>
      <c r="J421" s="22" t="s">
        <v>11</v>
      </c>
      <c r="K421" s="23">
        <v>0.43888888888888888</v>
      </c>
      <c r="L421" s="23">
        <v>0.44097222222222227</v>
      </c>
      <c r="M421" s="22" t="s">
        <v>17</v>
      </c>
      <c r="N421" s="23">
        <v>0.4861111111111111</v>
      </c>
      <c r="O421" s="22" t="s">
        <v>24</v>
      </c>
      <c r="P421" s="22" t="str">
        <f t="shared" si="411"/>
        <v>OK</v>
      </c>
      <c r="Q421" s="37">
        <f t="shared" si="412"/>
        <v>4.513888888888884E-2</v>
      </c>
      <c r="R421" s="37">
        <f t="shared" si="413"/>
        <v>2.0833333333333814E-3</v>
      </c>
      <c r="S421" s="37">
        <f t="shared" si="414"/>
        <v>4.7222222222222221E-2</v>
      </c>
      <c r="T421" s="37">
        <f t="shared" si="416"/>
        <v>8.1249999999999989E-2</v>
      </c>
      <c r="U421" s="22">
        <v>39.700000000000003</v>
      </c>
      <c r="V421" s="22">
        <f>INDEX('Počty dní'!A:E,MATCH(E421,'Počty dní'!C:C,0),4)</f>
        <v>205</v>
      </c>
      <c r="W421" s="22">
        <f>V421*U421</f>
        <v>8138.5000000000009</v>
      </c>
    </row>
    <row r="422" spans="1:24" x14ac:dyDescent="0.3">
      <c r="A422" s="28">
        <v>630</v>
      </c>
      <c r="B422" s="22">
        <v>6030</v>
      </c>
      <c r="C422" s="22" t="s">
        <v>2</v>
      </c>
      <c r="D422" s="22"/>
      <c r="E422" s="22" t="str">
        <f t="shared" si="409"/>
        <v>X</v>
      </c>
      <c r="F422" s="22" t="s">
        <v>132</v>
      </c>
      <c r="G422" s="22">
        <v>12</v>
      </c>
      <c r="H422" s="22" t="str">
        <f t="shared" si="410"/>
        <v>XXX105/12</v>
      </c>
      <c r="I422" s="22" t="s">
        <v>10</v>
      </c>
      <c r="J422" s="22" t="s">
        <v>11</v>
      </c>
      <c r="K422" s="23">
        <v>0.51180555555555551</v>
      </c>
      <c r="L422" s="23">
        <v>0.51388888888888895</v>
      </c>
      <c r="M422" s="22" t="s">
        <v>24</v>
      </c>
      <c r="N422" s="23">
        <v>0.56805555555555554</v>
      </c>
      <c r="O422" s="22" t="s">
        <v>33</v>
      </c>
      <c r="P422" s="22" t="str">
        <f t="shared" si="411"/>
        <v>OK</v>
      </c>
      <c r="Q422" s="37">
        <f t="shared" si="412"/>
        <v>5.4166666666666585E-2</v>
      </c>
      <c r="R422" s="37">
        <f t="shared" si="413"/>
        <v>2.083333333333437E-3</v>
      </c>
      <c r="S422" s="37">
        <f t="shared" si="414"/>
        <v>5.6250000000000022E-2</v>
      </c>
      <c r="T422" s="37">
        <f t="shared" si="416"/>
        <v>2.5694444444444409E-2</v>
      </c>
      <c r="U422" s="22">
        <v>44.3</v>
      </c>
      <c r="V422" s="22">
        <f>INDEX('Počty dní'!A:E,MATCH(E422,'Počty dní'!C:C,0),4)</f>
        <v>205</v>
      </c>
      <c r="W422" s="22">
        <f>V422*U422</f>
        <v>9081.5</v>
      </c>
    </row>
    <row r="423" spans="1:24" x14ac:dyDescent="0.3">
      <c r="A423" s="28">
        <v>630</v>
      </c>
      <c r="B423" s="22">
        <v>6030</v>
      </c>
      <c r="C423" s="22" t="s">
        <v>2</v>
      </c>
      <c r="D423" s="22"/>
      <c r="E423" s="22" t="str">
        <f t="shared" si="409"/>
        <v>X</v>
      </c>
      <c r="F423" s="22" t="s">
        <v>111</v>
      </c>
      <c r="G423" s="22">
        <v>23</v>
      </c>
      <c r="H423" s="22" t="str">
        <f t="shared" si="410"/>
        <v>XXX407/23</v>
      </c>
      <c r="I423" s="22" t="s">
        <v>11</v>
      </c>
      <c r="J423" s="22" t="s">
        <v>11</v>
      </c>
      <c r="K423" s="23">
        <v>0.59027777777777779</v>
      </c>
      <c r="L423" s="23">
        <v>0.59236111111111112</v>
      </c>
      <c r="M423" s="22" t="s">
        <v>33</v>
      </c>
      <c r="N423" s="23">
        <v>0.62847222222222221</v>
      </c>
      <c r="O423" s="22" t="s">
        <v>115</v>
      </c>
      <c r="P423" s="22" t="str">
        <f t="shared" si="411"/>
        <v>OK</v>
      </c>
      <c r="Q423" s="37">
        <f t="shared" si="412"/>
        <v>3.6111111111111094E-2</v>
      </c>
      <c r="R423" s="37">
        <f t="shared" si="413"/>
        <v>2.0833333333333259E-3</v>
      </c>
      <c r="S423" s="37">
        <f t="shared" si="414"/>
        <v>3.819444444444442E-2</v>
      </c>
      <c r="T423" s="37">
        <f t="shared" si="416"/>
        <v>2.2222222222222254E-2</v>
      </c>
      <c r="U423" s="22">
        <v>32.200000000000003</v>
      </c>
      <c r="V423" s="22">
        <f>INDEX('Počty dní'!A:E,MATCH(E423,'Počty dní'!C:C,0),4)</f>
        <v>205</v>
      </c>
      <c r="W423" s="29">
        <f t="shared" si="417"/>
        <v>6601.0000000000009</v>
      </c>
    </row>
    <row r="424" spans="1:24" x14ac:dyDescent="0.3">
      <c r="A424" s="28">
        <v>630</v>
      </c>
      <c r="B424" s="22">
        <v>6030</v>
      </c>
      <c r="C424" s="22" t="s">
        <v>2</v>
      </c>
      <c r="D424" s="22"/>
      <c r="E424" s="22" t="str">
        <f t="shared" si="409"/>
        <v>X</v>
      </c>
      <c r="F424" s="22" t="s">
        <v>111</v>
      </c>
      <c r="G424" s="22">
        <v>28</v>
      </c>
      <c r="H424" s="22" t="str">
        <f t="shared" si="410"/>
        <v>XXX407/28</v>
      </c>
      <c r="I424" s="22" t="s">
        <v>10</v>
      </c>
      <c r="J424" s="22" t="s">
        <v>11</v>
      </c>
      <c r="K424" s="23">
        <v>0.62986111111111109</v>
      </c>
      <c r="L424" s="23">
        <v>0.63055555555555554</v>
      </c>
      <c r="M424" s="22" t="s">
        <v>115</v>
      </c>
      <c r="N424" s="23">
        <v>0.66388888888888886</v>
      </c>
      <c r="O424" s="22" t="s">
        <v>92</v>
      </c>
      <c r="P424" s="22" t="str">
        <f t="shared" si="411"/>
        <v>OK</v>
      </c>
      <c r="Q424" s="37">
        <f t="shared" si="412"/>
        <v>3.3333333333333326E-2</v>
      </c>
      <c r="R424" s="37">
        <f t="shared" si="413"/>
        <v>6.9444444444444198E-4</v>
      </c>
      <c r="S424" s="37">
        <f t="shared" si="414"/>
        <v>3.4027777777777768E-2</v>
      </c>
      <c r="T424" s="37">
        <f t="shared" si="416"/>
        <v>1.388888888888884E-3</v>
      </c>
      <c r="U424" s="22">
        <v>28.9</v>
      </c>
      <c r="V424" s="22">
        <f>INDEX('Počty dní'!A:E,MATCH(E424,'Počty dní'!C:C,0),4)</f>
        <v>205</v>
      </c>
      <c r="W424" s="29">
        <f t="shared" si="417"/>
        <v>5924.5</v>
      </c>
    </row>
    <row r="425" spans="1:24" ht="15" thickBot="1" x14ac:dyDescent="0.35">
      <c r="A425" s="30">
        <v>630</v>
      </c>
      <c r="B425" s="31">
        <v>6030</v>
      </c>
      <c r="C425" s="31" t="s">
        <v>2</v>
      </c>
      <c r="D425" s="31"/>
      <c r="E425" s="31" t="str">
        <f t="shared" si="409"/>
        <v>X</v>
      </c>
      <c r="F425" s="31" t="s">
        <v>111</v>
      </c>
      <c r="G425" s="31">
        <v>27</v>
      </c>
      <c r="H425" s="31" t="str">
        <f t="shared" si="410"/>
        <v>XXX407/27</v>
      </c>
      <c r="I425" s="31" t="s">
        <v>11</v>
      </c>
      <c r="J425" s="31" t="s">
        <v>11</v>
      </c>
      <c r="K425" s="32">
        <v>0.66666666666666663</v>
      </c>
      <c r="L425" s="32">
        <v>0.67013888888888884</v>
      </c>
      <c r="M425" s="31" t="s">
        <v>92</v>
      </c>
      <c r="N425" s="32">
        <v>0.70347222222222217</v>
      </c>
      <c r="O425" s="31" t="s">
        <v>115</v>
      </c>
      <c r="P425" s="31"/>
      <c r="Q425" s="38">
        <f t="shared" si="412"/>
        <v>3.3333333333333326E-2</v>
      </c>
      <c r="R425" s="38">
        <f t="shared" si="413"/>
        <v>3.4722222222222099E-3</v>
      </c>
      <c r="S425" s="38">
        <f t="shared" si="414"/>
        <v>3.6805555555555536E-2</v>
      </c>
      <c r="T425" s="38">
        <f t="shared" si="416"/>
        <v>2.7777777777777679E-3</v>
      </c>
      <c r="U425" s="31">
        <v>28.9</v>
      </c>
      <c r="V425" s="31">
        <f>INDEX('Počty dní'!A:E,MATCH(E425,'Počty dní'!C:C,0),4)</f>
        <v>205</v>
      </c>
      <c r="W425" s="33">
        <f t="shared" si="417"/>
        <v>5924.5</v>
      </c>
    </row>
    <row r="426" spans="1:24" ht="15" thickBot="1" x14ac:dyDescent="0.35">
      <c r="A426" s="8" t="str">
        <f ca="1">CONCATENATE(INDIRECT("R[-3]C[0]",FALSE),"celkem")</f>
        <v>630celkem</v>
      </c>
      <c r="B426" s="9"/>
      <c r="C426" s="9" t="str">
        <f ca="1">INDIRECT("R[-1]C[12]",FALSE)</f>
        <v>Dlouhá Brtnice,,ObÚ</v>
      </c>
      <c r="D426" s="10"/>
      <c r="E426" s="9"/>
      <c r="F426" s="10"/>
      <c r="G426" s="11"/>
      <c r="H426" s="12"/>
      <c r="I426" s="13"/>
      <c r="J426" s="14" t="str">
        <f ca="1">INDIRECT("R[-2]C[0]",FALSE)</f>
        <v>V</v>
      </c>
      <c r="K426" s="15"/>
      <c r="L426" s="16"/>
      <c r="M426" s="17"/>
      <c r="N426" s="16"/>
      <c r="O426" s="18"/>
      <c r="P426" s="9"/>
      <c r="Q426" s="39">
        <f>SUM(Q417:Q425)</f>
        <v>0.29722222222222217</v>
      </c>
      <c r="R426" s="39">
        <f>SUM(R417:R425)</f>
        <v>1.6666666666666774E-2</v>
      </c>
      <c r="S426" s="39">
        <f>SUM(S417:S425)</f>
        <v>0.31388888888888888</v>
      </c>
      <c r="T426" s="39">
        <f>SUM(T417:T425)</f>
        <v>0.15555555555555545</v>
      </c>
      <c r="U426" s="19">
        <f>SUM(U417:U425)</f>
        <v>254.3</v>
      </c>
      <c r="V426" s="20"/>
      <c r="W426" s="21">
        <f>SUM(W417:W425)</f>
        <v>52131.5</v>
      </c>
      <c r="X426" s="7"/>
    </row>
    <row r="428" spans="1:24" ht="15" thickBot="1" x14ac:dyDescent="0.35">
      <c r="N428" s="1"/>
    </row>
    <row r="429" spans="1:24" x14ac:dyDescent="0.3">
      <c r="A429" s="24">
        <v>631</v>
      </c>
      <c r="B429" s="25">
        <v>6031</v>
      </c>
      <c r="C429" s="25" t="s">
        <v>2</v>
      </c>
      <c r="D429" s="25"/>
      <c r="E429" s="25" t="str">
        <f t="shared" ref="E429:E441" si="418">CONCATENATE(C429,D429)</f>
        <v>X</v>
      </c>
      <c r="F429" s="25" t="s">
        <v>65</v>
      </c>
      <c r="G429" s="25">
        <v>1</v>
      </c>
      <c r="H429" s="25" t="str">
        <f t="shared" ref="H429:H441" si="419">CONCATENATE(F429,"/",G429)</f>
        <v>XXX383/1</v>
      </c>
      <c r="I429" s="25" t="s">
        <v>10</v>
      </c>
      <c r="J429" s="25" t="s">
        <v>10</v>
      </c>
      <c r="K429" s="26">
        <v>0.18402777777777779</v>
      </c>
      <c r="L429" s="26">
        <v>0.18472222222222223</v>
      </c>
      <c r="M429" s="25" t="s">
        <v>50</v>
      </c>
      <c r="N429" s="26">
        <v>0.20138888888888887</v>
      </c>
      <c r="O429" s="25" t="s">
        <v>50</v>
      </c>
      <c r="P429" s="25" t="str">
        <f t="shared" ref="P429:P440" si="420">IF(M430=O429,"OK","POZOR")</f>
        <v>OK</v>
      </c>
      <c r="Q429" s="36">
        <f t="shared" ref="Q429:Q441" si="421">IF(ISNUMBER(G429),N429-L429,IF(F429="přejezd",N429-L429,0))</f>
        <v>1.6666666666666635E-2</v>
      </c>
      <c r="R429" s="36">
        <f t="shared" ref="R429:R441" si="422">IF(ISNUMBER(G429),L429-K429,0)</f>
        <v>6.9444444444444198E-4</v>
      </c>
      <c r="S429" s="36">
        <f t="shared" ref="S429:S441" si="423">Q429+R429</f>
        <v>1.7361111111111077E-2</v>
      </c>
      <c r="T429" s="36"/>
      <c r="U429" s="25">
        <v>14.9</v>
      </c>
      <c r="V429" s="25">
        <f>INDEX('Počty dní'!A:E,MATCH(E429,'Počty dní'!C:C,0),4)</f>
        <v>205</v>
      </c>
      <c r="W429" s="27">
        <f t="shared" ref="W429:W441" si="424">V429*U429</f>
        <v>3054.5</v>
      </c>
    </row>
    <row r="430" spans="1:24" x14ac:dyDescent="0.3">
      <c r="A430" s="28">
        <v>631</v>
      </c>
      <c r="B430" s="22">
        <v>6031</v>
      </c>
      <c r="C430" s="22" t="s">
        <v>2</v>
      </c>
      <c r="D430" s="22"/>
      <c r="E430" s="22" t="str">
        <f t="shared" si="418"/>
        <v>X</v>
      </c>
      <c r="F430" s="22" t="s">
        <v>29</v>
      </c>
      <c r="G430" s="22"/>
      <c r="H430" s="22" t="str">
        <f t="shared" si="419"/>
        <v>přejezd/</v>
      </c>
      <c r="I430" s="22"/>
      <c r="J430" s="22" t="s">
        <v>10</v>
      </c>
      <c r="K430" s="23">
        <v>0.20138888888888887</v>
      </c>
      <c r="L430" s="23">
        <v>0.20138888888888887</v>
      </c>
      <c r="M430" s="22" t="s">
        <v>50</v>
      </c>
      <c r="N430" s="23">
        <v>0.20972222222222223</v>
      </c>
      <c r="O430" s="22" t="s">
        <v>51</v>
      </c>
      <c r="P430" s="22" t="str">
        <f t="shared" si="420"/>
        <v>OK</v>
      </c>
      <c r="Q430" s="37">
        <f t="shared" si="421"/>
        <v>8.3333333333333592E-3</v>
      </c>
      <c r="R430" s="37">
        <f t="shared" si="422"/>
        <v>0</v>
      </c>
      <c r="S430" s="37">
        <f t="shared" si="423"/>
        <v>8.3333333333333592E-3</v>
      </c>
      <c r="T430" s="37">
        <f t="shared" ref="T430:T440" si="425">K430-N429</f>
        <v>0</v>
      </c>
      <c r="U430" s="22">
        <v>0</v>
      </c>
      <c r="V430" s="22">
        <f>INDEX('Počty dní'!A:E,MATCH(E430,'Počty dní'!C:C,0),4)</f>
        <v>205</v>
      </c>
      <c r="W430" s="29">
        <f t="shared" si="424"/>
        <v>0</v>
      </c>
    </row>
    <row r="431" spans="1:24" x14ac:dyDescent="0.3">
      <c r="A431" s="28">
        <v>631</v>
      </c>
      <c r="B431" s="22">
        <v>6031</v>
      </c>
      <c r="C431" s="22" t="s">
        <v>2</v>
      </c>
      <c r="D431" s="22"/>
      <c r="E431" s="22" t="str">
        <f t="shared" si="418"/>
        <v>X</v>
      </c>
      <c r="F431" s="22" t="s">
        <v>62</v>
      </c>
      <c r="G431" s="22">
        <v>1</v>
      </c>
      <c r="H431" s="22" t="str">
        <f t="shared" si="419"/>
        <v>XXX384/1</v>
      </c>
      <c r="I431" s="22" t="s">
        <v>10</v>
      </c>
      <c r="J431" s="22" t="s">
        <v>10</v>
      </c>
      <c r="K431" s="23">
        <v>0.20972222222222223</v>
      </c>
      <c r="L431" s="23">
        <v>0.21041666666666667</v>
      </c>
      <c r="M431" s="22" t="s">
        <v>51</v>
      </c>
      <c r="N431" s="23">
        <v>0.22083333333333333</v>
      </c>
      <c r="O431" s="22" t="s">
        <v>50</v>
      </c>
      <c r="P431" s="22" t="str">
        <f t="shared" si="420"/>
        <v>OK</v>
      </c>
      <c r="Q431" s="37">
        <f t="shared" si="421"/>
        <v>1.0416666666666657E-2</v>
      </c>
      <c r="R431" s="37">
        <f t="shared" si="422"/>
        <v>6.9444444444444198E-4</v>
      </c>
      <c r="S431" s="37">
        <f t="shared" si="423"/>
        <v>1.1111111111111099E-2</v>
      </c>
      <c r="T431" s="37">
        <f t="shared" si="425"/>
        <v>0</v>
      </c>
      <c r="U431" s="22">
        <v>9.1</v>
      </c>
      <c r="V431" s="22">
        <f>INDEX('Počty dní'!A:E,MATCH(E431,'Počty dní'!C:C,0),4)</f>
        <v>205</v>
      </c>
      <c r="W431" s="29">
        <f t="shared" si="424"/>
        <v>1865.5</v>
      </c>
    </row>
    <row r="432" spans="1:24" x14ac:dyDescent="0.3">
      <c r="A432" s="28">
        <v>631</v>
      </c>
      <c r="B432" s="22">
        <v>6031</v>
      </c>
      <c r="C432" s="22" t="s">
        <v>2</v>
      </c>
      <c r="D432" s="22"/>
      <c r="E432" s="22" t="str">
        <f t="shared" si="418"/>
        <v>X</v>
      </c>
      <c r="F432" s="22" t="s">
        <v>62</v>
      </c>
      <c r="G432" s="22">
        <v>4</v>
      </c>
      <c r="H432" s="22" t="str">
        <f t="shared" si="419"/>
        <v>XXX384/4</v>
      </c>
      <c r="I432" s="22" t="s">
        <v>10</v>
      </c>
      <c r="J432" s="22" t="s">
        <v>10</v>
      </c>
      <c r="K432" s="23">
        <v>0.22152777777777777</v>
      </c>
      <c r="L432" s="23">
        <v>0.22222222222222221</v>
      </c>
      <c r="M432" s="22" t="s">
        <v>50</v>
      </c>
      <c r="N432" s="23">
        <v>0.26250000000000001</v>
      </c>
      <c r="O432" s="22" t="s">
        <v>17</v>
      </c>
      <c r="P432" s="22" t="str">
        <f t="shared" ref="P432:P437" si="426">IF(M433=O432,"OK","POZOR")</f>
        <v>OK</v>
      </c>
      <c r="Q432" s="37">
        <f t="shared" ref="Q432:Q437" si="427">IF(ISNUMBER(G432),N432-L432,IF(F432="přejezd",N432-L432,0))</f>
        <v>4.0277777777777801E-2</v>
      </c>
      <c r="R432" s="37">
        <f t="shared" ref="R432:R437" si="428">IF(ISNUMBER(G432),L432-K432,0)</f>
        <v>6.9444444444444198E-4</v>
      </c>
      <c r="S432" s="37">
        <f t="shared" ref="S432:S437" si="429">Q432+R432</f>
        <v>4.0972222222222243E-2</v>
      </c>
      <c r="T432" s="37">
        <f t="shared" ref="T432:T437" si="430">K432-N431</f>
        <v>6.9444444444444198E-4</v>
      </c>
      <c r="U432" s="22">
        <v>29.5</v>
      </c>
      <c r="V432" s="22">
        <f>INDEX('Počty dní'!A:E,MATCH(E432,'Počty dní'!C:C,0),4)</f>
        <v>205</v>
      </c>
      <c r="W432" s="29">
        <f t="shared" si="424"/>
        <v>6047.5</v>
      </c>
    </row>
    <row r="433" spans="1:24" x14ac:dyDescent="0.3">
      <c r="A433" s="28">
        <v>631</v>
      </c>
      <c r="B433" s="22">
        <v>6031</v>
      </c>
      <c r="C433" s="22" t="s">
        <v>2</v>
      </c>
      <c r="D433" s="22"/>
      <c r="E433" s="22" t="str">
        <f t="shared" si="418"/>
        <v>X</v>
      </c>
      <c r="F433" s="22" t="s">
        <v>62</v>
      </c>
      <c r="G433" s="22">
        <v>5</v>
      </c>
      <c r="H433" s="22" t="str">
        <f t="shared" si="419"/>
        <v>XXX384/5</v>
      </c>
      <c r="I433" s="22" t="s">
        <v>10</v>
      </c>
      <c r="J433" s="22" t="s">
        <v>10</v>
      </c>
      <c r="K433" s="23">
        <v>0.27986111111111112</v>
      </c>
      <c r="L433" s="23">
        <v>0.28125</v>
      </c>
      <c r="M433" s="22" t="s">
        <v>17</v>
      </c>
      <c r="N433" s="23">
        <v>0.32083333333333336</v>
      </c>
      <c r="O433" s="22" t="s">
        <v>50</v>
      </c>
      <c r="P433" s="22" t="str">
        <f t="shared" si="426"/>
        <v>OK</v>
      </c>
      <c r="Q433" s="37">
        <f t="shared" si="427"/>
        <v>3.9583333333333359E-2</v>
      </c>
      <c r="R433" s="37">
        <f t="shared" si="428"/>
        <v>1.388888888888884E-3</v>
      </c>
      <c r="S433" s="37">
        <f t="shared" si="429"/>
        <v>4.0972222222222243E-2</v>
      </c>
      <c r="T433" s="37">
        <f t="shared" si="430"/>
        <v>1.7361111111111105E-2</v>
      </c>
      <c r="U433" s="22">
        <v>29.5</v>
      </c>
      <c r="V433" s="22">
        <f>INDEX('Počty dní'!A:E,MATCH(E433,'Počty dní'!C:C,0),4)</f>
        <v>205</v>
      </c>
      <c r="W433" s="29">
        <f t="shared" si="424"/>
        <v>6047.5</v>
      </c>
    </row>
    <row r="434" spans="1:24" x14ac:dyDescent="0.3">
      <c r="A434" s="28">
        <v>631</v>
      </c>
      <c r="B434" s="22">
        <v>6031</v>
      </c>
      <c r="C434" s="22" t="s">
        <v>2</v>
      </c>
      <c r="D434" s="22"/>
      <c r="E434" s="22" t="str">
        <f t="shared" si="418"/>
        <v>X</v>
      </c>
      <c r="F434" s="22" t="s">
        <v>62</v>
      </c>
      <c r="G434" s="22">
        <v>10</v>
      </c>
      <c r="H434" s="22" t="str">
        <f t="shared" si="419"/>
        <v>XXX384/10</v>
      </c>
      <c r="I434" s="22" t="s">
        <v>10</v>
      </c>
      <c r="J434" s="22" t="s">
        <v>10</v>
      </c>
      <c r="K434" s="23">
        <v>0.34236111111111112</v>
      </c>
      <c r="L434" s="23">
        <v>0.34375</v>
      </c>
      <c r="M434" s="22" t="s">
        <v>50</v>
      </c>
      <c r="N434" s="23">
        <v>0.3840277777777778</v>
      </c>
      <c r="O434" s="22" t="s">
        <v>17</v>
      </c>
      <c r="P434" s="22" t="str">
        <f t="shared" si="426"/>
        <v>OK</v>
      </c>
      <c r="Q434" s="37">
        <f t="shared" si="427"/>
        <v>4.0277777777777801E-2</v>
      </c>
      <c r="R434" s="37">
        <f t="shared" si="428"/>
        <v>1.388888888888884E-3</v>
      </c>
      <c r="S434" s="37">
        <f t="shared" si="429"/>
        <v>4.1666666666666685E-2</v>
      </c>
      <c r="T434" s="37">
        <f t="shared" si="430"/>
        <v>2.1527777777777757E-2</v>
      </c>
      <c r="U434" s="22">
        <v>29.5</v>
      </c>
      <c r="V434" s="22">
        <f>INDEX('Počty dní'!A:E,MATCH(E434,'Počty dní'!C:C,0),4)</f>
        <v>205</v>
      </c>
      <c r="W434" s="29">
        <f t="shared" si="424"/>
        <v>6047.5</v>
      </c>
    </row>
    <row r="435" spans="1:24" x14ac:dyDescent="0.3">
      <c r="A435" s="28">
        <v>631</v>
      </c>
      <c r="B435" s="22">
        <v>6031</v>
      </c>
      <c r="C435" s="22" t="s">
        <v>2</v>
      </c>
      <c r="D435" s="22"/>
      <c r="E435" s="22" t="str">
        <f>CONCATENATE(C435,D435)</f>
        <v>X</v>
      </c>
      <c r="F435" s="22" t="s">
        <v>131</v>
      </c>
      <c r="G435" s="22">
        <v>3</v>
      </c>
      <c r="H435" s="22" t="str">
        <f>CONCATENATE(F435,"/",G435)</f>
        <v>XXX456/3</v>
      </c>
      <c r="I435" s="22" t="s">
        <v>10</v>
      </c>
      <c r="J435" s="22" t="s">
        <v>10</v>
      </c>
      <c r="K435" s="23">
        <v>0.39930555555555558</v>
      </c>
      <c r="L435" s="23">
        <v>0.40069444444444446</v>
      </c>
      <c r="M435" s="22" t="s">
        <v>17</v>
      </c>
      <c r="N435" s="23">
        <v>0.4152777777777778</v>
      </c>
      <c r="O435" s="22" t="s">
        <v>46</v>
      </c>
      <c r="P435" s="22" t="str">
        <f t="shared" si="426"/>
        <v>OK</v>
      </c>
      <c r="Q435" s="37">
        <f t="shared" si="427"/>
        <v>1.4583333333333337E-2</v>
      </c>
      <c r="R435" s="37">
        <f t="shared" si="428"/>
        <v>1.388888888888884E-3</v>
      </c>
      <c r="S435" s="37">
        <f t="shared" si="429"/>
        <v>1.5972222222222221E-2</v>
      </c>
      <c r="T435" s="37">
        <f t="shared" si="430"/>
        <v>1.5277777777777779E-2</v>
      </c>
      <c r="U435" s="22">
        <v>12.2</v>
      </c>
      <c r="V435" s="22">
        <f>INDEX('Počty dní'!A:E,MATCH(E435,'Počty dní'!C:C,0),4)</f>
        <v>205</v>
      </c>
      <c r="W435" s="29">
        <f>V435*U435</f>
        <v>2501</v>
      </c>
    </row>
    <row r="436" spans="1:24" x14ac:dyDescent="0.3">
      <c r="A436" s="28">
        <v>631</v>
      </c>
      <c r="B436" s="22">
        <v>6031</v>
      </c>
      <c r="C436" s="22" t="s">
        <v>2</v>
      </c>
      <c r="D436" s="22"/>
      <c r="E436" s="22" t="str">
        <f>CONCATENATE(C436,D436)</f>
        <v>X</v>
      </c>
      <c r="F436" s="22" t="s">
        <v>131</v>
      </c>
      <c r="G436" s="22">
        <v>6</v>
      </c>
      <c r="H436" s="22" t="str">
        <f>CONCATENATE(F436,"/",G436)</f>
        <v>XXX456/6</v>
      </c>
      <c r="I436" s="22" t="s">
        <v>10</v>
      </c>
      <c r="J436" s="22" t="s">
        <v>10</v>
      </c>
      <c r="K436" s="23">
        <v>0.41597222222222219</v>
      </c>
      <c r="L436" s="23">
        <v>0.41666666666666669</v>
      </c>
      <c r="M436" s="22" t="s">
        <v>46</v>
      </c>
      <c r="N436" s="23">
        <v>0.43055555555555558</v>
      </c>
      <c r="O436" s="22" t="s">
        <v>17</v>
      </c>
      <c r="P436" s="22" t="str">
        <f t="shared" si="426"/>
        <v>OK</v>
      </c>
      <c r="Q436" s="37">
        <f t="shared" si="427"/>
        <v>1.3888888888888895E-2</v>
      </c>
      <c r="R436" s="37">
        <f t="shared" si="428"/>
        <v>6.9444444444449749E-4</v>
      </c>
      <c r="S436" s="37">
        <f t="shared" si="429"/>
        <v>1.4583333333333393E-2</v>
      </c>
      <c r="T436" s="37">
        <f t="shared" si="430"/>
        <v>6.9444444444438647E-4</v>
      </c>
      <c r="U436" s="22">
        <v>12.2</v>
      </c>
      <c r="V436" s="22">
        <f>INDEX('Počty dní'!A:E,MATCH(E436,'Počty dní'!C:C,0),4)</f>
        <v>205</v>
      </c>
      <c r="W436" s="29">
        <f>V436*U436</f>
        <v>2501</v>
      </c>
    </row>
    <row r="437" spans="1:24" x14ac:dyDescent="0.3">
      <c r="A437" s="28">
        <v>631</v>
      </c>
      <c r="B437" s="22">
        <v>6031</v>
      </c>
      <c r="C437" s="22" t="s">
        <v>2</v>
      </c>
      <c r="D437" s="22"/>
      <c r="E437" s="22" t="str">
        <f t="shared" si="418"/>
        <v>X</v>
      </c>
      <c r="F437" s="22" t="s">
        <v>62</v>
      </c>
      <c r="G437" s="22">
        <v>13</v>
      </c>
      <c r="H437" s="22" t="str">
        <f t="shared" si="419"/>
        <v>XXX384/13</v>
      </c>
      <c r="I437" s="22" t="s">
        <v>10</v>
      </c>
      <c r="J437" s="22" t="s">
        <v>10</v>
      </c>
      <c r="K437" s="23">
        <v>0.52986111111111112</v>
      </c>
      <c r="L437" s="23">
        <v>0.53125</v>
      </c>
      <c r="M437" s="22" t="s">
        <v>17</v>
      </c>
      <c r="N437" s="23">
        <v>0.5708333333333333</v>
      </c>
      <c r="O437" s="22" t="s">
        <v>50</v>
      </c>
      <c r="P437" s="22" t="str">
        <f t="shared" si="426"/>
        <v>OK</v>
      </c>
      <c r="Q437" s="37">
        <f t="shared" si="427"/>
        <v>3.9583333333333304E-2</v>
      </c>
      <c r="R437" s="37">
        <f t="shared" si="428"/>
        <v>1.388888888888884E-3</v>
      </c>
      <c r="S437" s="37">
        <f t="shared" si="429"/>
        <v>4.0972222222222188E-2</v>
      </c>
      <c r="T437" s="37">
        <f t="shared" si="430"/>
        <v>9.9305555555555536E-2</v>
      </c>
      <c r="U437" s="22">
        <v>29.5</v>
      </c>
      <c r="V437" s="22">
        <f>INDEX('Počty dní'!A:E,MATCH(E437,'Počty dní'!C:C,0),4)</f>
        <v>205</v>
      </c>
      <c r="W437" s="29">
        <f t="shared" si="424"/>
        <v>6047.5</v>
      </c>
    </row>
    <row r="438" spans="1:24" x14ac:dyDescent="0.3">
      <c r="A438" s="28">
        <v>631</v>
      </c>
      <c r="B438" s="22">
        <v>6031</v>
      </c>
      <c r="C438" s="22" t="s">
        <v>2</v>
      </c>
      <c r="D438" s="22">
        <v>10</v>
      </c>
      <c r="E438" s="22" t="str">
        <f t="shared" si="418"/>
        <v>X10</v>
      </c>
      <c r="F438" s="22" t="s">
        <v>65</v>
      </c>
      <c r="G438" s="22">
        <v>2</v>
      </c>
      <c r="H438" s="22" t="str">
        <f t="shared" si="419"/>
        <v>XXX383/2</v>
      </c>
      <c r="I438" s="22" t="s">
        <v>10</v>
      </c>
      <c r="J438" s="22" t="s">
        <v>10</v>
      </c>
      <c r="K438" s="23">
        <v>0.57152777777777775</v>
      </c>
      <c r="L438" s="23">
        <v>0.57291666666666663</v>
      </c>
      <c r="M438" s="22" t="s">
        <v>50</v>
      </c>
      <c r="N438" s="23">
        <v>0.59166666666666667</v>
      </c>
      <c r="O438" s="22" t="s">
        <v>50</v>
      </c>
      <c r="P438" s="22" t="str">
        <f t="shared" si="420"/>
        <v>OK</v>
      </c>
      <c r="Q438" s="37">
        <f t="shared" si="421"/>
        <v>1.8750000000000044E-2</v>
      </c>
      <c r="R438" s="37">
        <f t="shared" si="422"/>
        <v>1.388888888888884E-3</v>
      </c>
      <c r="S438" s="37">
        <f t="shared" si="423"/>
        <v>2.0138888888888928E-2</v>
      </c>
      <c r="T438" s="37">
        <f t="shared" si="425"/>
        <v>6.9444444444444198E-4</v>
      </c>
      <c r="U438" s="22">
        <v>17.3</v>
      </c>
      <c r="V438" s="22">
        <f>INDEX('Počty dní'!A:E,MATCH(E438,'Počty dní'!C:C,0),4)</f>
        <v>195</v>
      </c>
      <c r="W438" s="29">
        <f t="shared" si="424"/>
        <v>3373.5</v>
      </c>
    </row>
    <row r="439" spans="1:24" x14ac:dyDescent="0.3">
      <c r="A439" s="28">
        <v>631</v>
      </c>
      <c r="B439" s="22">
        <v>6031</v>
      </c>
      <c r="C439" s="22" t="s">
        <v>2</v>
      </c>
      <c r="D439" s="22">
        <v>10</v>
      </c>
      <c r="E439" s="22" t="str">
        <f t="shared" si="418"/>
        <v>X10</v>
      </c>
      <c r="F439" s="22" t="s">
        <v>63</v>
      </c>
      <c r="G439" s="22">
        <v>7</v>
      </c>
      <c r="H439" s="22" t="str">
        <f t="shared" si="419"/>
        <v>XXX382/7</v>
      </c>
      <c r="I439" s="22" t="s">
        <v>10</v>
      </c>
      <c r="J439" s="22" t="s">
        <v>10</v>
      </c>
      <c r="K439" s="23">
        <v>0.59166666666666667</v>
      </c>
      <c r="L439" s="23">
        <v>0.59236111111111112</v>
      </c>
      <c r="M439" s="22" t="s">
        <v>50</v>
      </c>
      <c r="N439" s="23">
        <v>0.6</v>
      </c>
      <c r="O439" s="22" t="s">
        <v>54</v>
      </c>
      <c r="P439" s="22" t="str">
        <f t="shared" si="420"/>
        <v>OK</v>
      </c>
      <c r="Q439" s="37">
        <f t="shared" si="421"/>
        <v>7.6388888888888618E-3</v>
      </c>
      <c r="R439" s="37">
        <f t="shared" si="422"/>
        <v>6.9444444444444198E-4</v>
      </c>
      <c r="S439" s="37">
        <f t="shared" si="423"/>
        <v>8.3333333333333037E-3</v>
      </c>
      <c r="T439" s="37">
        <f t="shared" si="425"/>
        <v>0</v>
      </c>
      <c r="U439" s="22">
        <v>7.4</v>
      </c>
      <c r="V439" s="22">
        <f>INDEX('Počty dní'!A:E,MATCH(E439,'Počty dní'!C:C,0),4)</f>
        <v>195</v>
      </c>
      <c r="W439" s="29">
        <f t="shared" si="424"/>
        <v>1443</v>
      </c>
    </row>
    <row r="440" spans="1:24" x14ac:dyDescent="0.3">
      <c r="A440" s="28">
        <v>631</v>
      </c>
      <c r="B440" s="22">
        <v>6031</v>
      </c>
      <c r="C440" s="22" t="s">
        <v>2</v>
      </c>
      <c r="D440" s="22">
        <v>10</v>
      </c>
      <c r="E440" s="22" t="str">
        <f t="shared" si="418"/>
        <v>X10</v>
      </c>
      <c r="F440" s="22" t="s">
        <v>63</v>
      </c>
      <c r="G440" s="22">
        <v>8</v>
      </c>
      <c r="H440" s="22" t="str">
        <f t="shared" si="419"/>
        <v>XXX382/8</v>
      </c>
      <c r="I440" s="22" t="s">
        <v>10</v>
      </c>
      <c r="J440" s="22" t="s">
        <v>10</v>
      </c>
      <c r="K440" s="23">
        <v>0.6</v>
      </c>
      <c r="L440" s="23">
        <v>0.60069444444444442</v>
      </c>
      <c r="M440" s="22" t="s">
        <v>54</v>
      </c>
      <c r="N440" s="23">
        <v>0.625</v>
      </c>
      <c r="O440" s="22" t="s">
        <v>50</v>
      </c>
      <c r="P440" s="22" t="str">
        <f t="shared" si="420"/>
        <v>OK</v>
      </c>
      <c r="Q440" s="37">
        <f t="shared" si="421"/>
        <v>2.430555555555558E-2</v>
      </c>
      <c r="R440" s="37">
        <f t="shared" si="422"/>
        <v>6.9444444444444198E-4</v>
      </c>
      <c r="S440" s="37">
        <f t="shared" si="423"/>
        <v>2.5000000000000022E-2</v>
      </c>
      <c r="T440" s="37">
        <f t="shared" si="425"/>
        <v>0</v>
      </c>
      <c r="U440" s="22">
        <v>21.6</v>
      </c>
      <c r="V440" s="22">
        <f>INDEX('Počty dní'!A:E,MATCH(E440,'Počty dní'!C:C,0),4)</f>
        <v>195</v>
      </c>
      <c r="W440" s="29">
        <f t="shared" si="424"/>
        <v>4212</v>
      </c>
    </row>
    <row r="441" spans="1:24" ht="15" thickBot="1" x14ac:dyDescent="0.35">
      <c r="A441" s="30">
        <v>631</v>
      </c>
      <c r="B441" s="31">
        <v>6031</v>
      </c>
      <c r="C441" s="31" t="s">
        <v>2</v>
      </c>
      <c r="D441" s="31">
        <v>10</v>
      </c>
      <c r="E441" s="31" t="str">
        <f t="shared" si="418"/>
        <v>X10</v>
      </c>
      <c r="F441" s="31" t="s">
        <v>65</v>
      </c>
      <c r="G441" s="31">
        <v>6</v>
      </c>
      <c r="H441" s="31" t="str">
        <f t="shared" si="419"/>
        <v>XXX383/6</v>
      </c>
      <c r="I441" s="31" t="s">
        <v>10</v>
      </c>
      <c r="J441" s="31" t="s">
        <v>10</v>
      </c>
      <c r="K441" s="32">
        <v>0.64374999999999993</v>
      </c>
      <c r="L441" s="32">
        <v>0.64583333333333337</v>
      </c>
      <c r="M441" s="31" t="s">
        <v>50</v>
      </c>
      <c r="N441" s="32">
        <v>0.6645833333333333</v>
      </c>
      <c r="O441" s="31" t="s">
        <v>89</v>
      </c>
      <c r="P441" s="31"/>
      <c r="Q441" s="38">
        <f t="shared" si="421"/>
        <v>1.8749999999999933E-2</v>
      </c>
      <c r="R441" s="38">
        <f t="shared" si="422"/>
        <v>2.083333333333437E-3</v>
      </c>
      <c r="S441" s="38">
        <f t="shared" si="423"/>
        <v>2.083333333333337E-2</v>
      </c>
      <c r="T441" s="38">
        <f t="shared" ref="T441" si="431">K441-N440</f>
        <v>1.8749999999999933E-2</v>
      </c>
      <c r="U441" s="31">
        <v>17.3</v>
      </c>
      <c r="V441" s="31">
        <f>INDEX('Počty dní'!A:E,MATCH(E441,'Počty dní'!C:C,0),4)</f>
        <v>195</v>
      </c>
      <c r="W441" s="33">
        <f t="shared" si="424"/>
        <v>3373.5</v>
      </c>
    </row>
    <row r="442" spans="1:24" ht="15" thickBot="1" x14ac:dyDescent="0.35">
      <c r="A442" s="8" t="str">
        <f ca="1">CONCATENATE(INDIRECT("R[-3]C[0]",FALSE),"celkem")</f>
        <v>631celkem</v>
      </c>
      <c r="B442" s="9"/>
      <c r="C442" s="9" t="str">
        <f ca="1">INDIRECT("R[-1]C[12]",FALSE)</f>
        <v>Jaroměřice n.Rok.,aut.nádr.</v>
      </c>
      <c r="D442" s="10"/>
      <c r="E442" s="9"/>
      <c r="F442" s="10"/>
      <c r="G442" s="11"/>
      <c r="H442" s="12"/>
      <c r="I442" s="13"/>
      <c r="J442" s="14" t="str">
        <f ca="1">INDIRECT("R[-2]C[0]",FALSE)</f>
        <v>S</v>
      </c>
      <c r="K442" s="15"/>
      <c r="L442" s="16"/>
      <c r="M442" s="17"/>
      <c r="N442" s="16"/>
      <c r="O442" s="18"/>
      <c r="P442" s="9"/>
      <c r="Q442" s="39">
        <f>SUM(Q429:Q441)</f>
        <v>0.29305555555555557</v>
      </c>
      <c r="R442" s="39">
        <f>SUM(R429:R441)</f>
        <v>1.3194444444444564E-2</v>
      </c>
      <c r="S442" s="39">
        <f>SUM(S429:S441)</f>
        <v>0.30625000000000013</v>
      </c>
      <c r="T442" s="39">
        <f>SUM(T429:T441)</f>
        <v>0.17430555555555538</v>
      </c>
      <c r="U442" s="19">
        <f>SUM(U429:U441)</f>
        <v>230.00000000000003</v>
      </c>
      <c r="V442" s="20"/>
      <c r="W442" s="21">
        <f>SUM(W429:W441)</f>
        <v>46514</v>
      </c>
      <c r="X442" s="7"/>
    </row>
    <row r="443" spans="1:24" x14ac:dyDescent="0.3">
      <c r="L443" s="1"/>
      <c r="N443" s="1"/>
    </row>
    <row r="444" spans="1:24" ht="15" thickBot="1" x14ac:dyDescent="0.35">
      <c r="L444" s="1"/>
      <c r="N444" s="1"/>
    </row>
    <row r="445" spans="1:24" x14ac:dyDescent="0.3">
      <c r="A445" s="24">
        <v>632</v>
      </c>
      <c r="B445" s="25">
        <v>6032</v>
      </c>
      <c r="C445" s="25" t="s">
        <v>2</v>
      </c>
      <c r="D445" s="25"/>
      <c r="E445" s="25" t="str">
        <f t="shared" ref="E445:E456" si="432">CONCATENATE(C445,D445)</f>
        <v>X</v>
      </c>
      <c r="F445" s="25" t="s">
        <v>62</v>
      </c>
      <c r="G445" s="25">
        <v>2</v>
      </c>
      <c r="H445" s="25" t="str">
        <f t="shared" ref="H445:H456" si="433">CONCATENATE(F445,"/",G445)</f>
        <v>XXX384/2</v>
      </c>
      <c r="I445" s="25" t="s">
        <v>10</v>
      </c>
      <c r="J445" s="25" t="s">
        <v>10</v>
      </c>
      <c r="K445" s="26">
        <v>0.17986111111111111</v>
      </c>
      <c r="L445" s="26">
        <v>0.18055555555555555</v>
      </c>
      <c r="M445" s="25" t="s">
        <v>50</v>
      </c>
      <c r="N445" s="26">
        <v>0.22083333333333333</v>
      </c>
      <c r="O445" s="25" t="s">
        <v>17</v>
      </c>
      <c r="P445" s="25" t="str">
        <f t="shared" ref="P445:P447" si="434">IF(M446=O445,"OK","POZOR")</f>
        <v>OK</v>
      </c>
      <c r="Q445" s="36">
        <f t="shared" ref="Q445:Q447" si="435">IF(ISNUMBER(G445),N445-L445,IF(F445="přejezd",N445-L445,0))</f>
        <v>4.0277777777777773E-2</v>
      </c>
      <c r="R445" s="36">
        <f t="shared" ref="R445:R447" si="436">IF(ISNUMBER(G445),L445-K445,0)</f>
        <v>6.9444444444444198E-4</v>
      </c>
      <c r="S445" s="36">
        <f t="shared" ref="S445:S447" si="437">Q445+R445</f>
        <v>4.0972222222222215E-2</v>
      </c>
      <c r="T445" s="36"/>
      <c r="U445" s="25">
        <v>29.5</v>
      </c>
      <c r="V445" s="25">
        <f>INDEX('Počty dní'!A:E,MATCH(E445,'Počty dní'!C:C,0),4)</f>
        <v>205</v>
      </c>
      <c r="W445" s="27">
        <f t="shared" ref="W445:W456" si="438">V445*U445</f>
        <v>6047.5</v>
      </c>
    </row>
    <row r="446" spans="1:24" x14ac:dyDescent="0.3">
      <c r="A446" s="28">
        <v>632</v>
      </c>
      <c r="B446" s="22">
        <v>6032</v>
      </c>
      <c r="C446" s="22" t="s">
        <v>2</v>
      </c>
      <c r="D446" s="22"/>
      <c r="E446" s="22" t="str">
        <f t="shared" si="432"/>
        <v>X</v>
      </c>
      <c r="F446" s="22" t="s">
        <v>62</v>
      </c>
      <c r="G446" s="22">
        <v>3</v>
      </c>
      <c r="H446" s="22" t="str">
        <f t="shared" si="433"/>
        <v>XXX384/3</v>
      </c>
      <c r="I446" s="22" t="s">
        <v>10</v>
      </c>
      <c r="J446" s="22" t="s">
        <v>10</v>
      </c>
      <c r="K446" s="23">
        <v>0.24166666666666667</v>
      </c>
      <c r="L446" s="23">
        <v>0.24305555555555555</v>
      </c>
      <c r="M446" s="22" t="s">
        <v>17</v>
      </c>
      <c r="N446" s="23">
        <v>0.28263888888888888</v>
      </c>
      <c r="O446" s="22" t="s">
        <v>50</v>
      </c>
      <c r="P446" s="22" t="str">
        <f t="shared" si="434"/>
        <v>OK</v>
      </c>
      <c r="Q446" s="37">
        <f t="shared" si="435"/>
        <v>3.9583333333333331E-2</v>
      </c>
      <c r="R446" s="37">
        <f t="shared" si="436"/>
        <v>1.388888888888884E-3</v>
      </c>
      <c r="S446" s="37">
        <f t="shared" si="437"/>
        <v>4.0972222222222215E-2</v>
      </c>
      <c r="T446" s="37">
        <f t="shared" ref="T446:T447" si="439">K446-N445</f>
        <v>2.0833333333333343E-2</v>
      </c>
      <c r="U446" s="22">
        <v>29.5</v>
      </c>
      <c r="V446" s="22">
        <f>INDEX('Počty dní'!A:E,MATCH(E446,'Počty dní'!C:C,0),4)</f>
        <v>205</v>
      </c>
      <c r="W446" s="29">
        <f t="shared" si="438"/>
        <v>6047.5</v>
      </c>
    </row>
    <row r="447" spans="1:24" x14ac:dyDescent="0.3">
      <c r="A447" s="28">
        <v>632</v>
      </c>
      <c r="B447" s="22">
        <v>6032</v>
      </c>
      <c r="C447" s="22" t="s">
        <v>2</v>
      </c>
      <c r="D447" s="22"/>
      <c r="E447" s="22" t="str">
        <f t="shared" si="432"/>
        <v>X</v>
      </c>
      <c r="F447" s="22" t="s">
        <v>63</v>
      </c>
      <c r="G447" s="22">
        <v>1</v>
      </c>
      <c r="H447" s="22" t="str">
        <f t="shared" si="433"/>
        <v>XXX382/1</v>
      </c>
      <c r="I447" s="22" t="s">
        <v>10</v>
      </c>
      <c r="J447" s="22" t="s">
        <v>10</v>
      </c>
      <c r="K447" s="23">
        <v>0.28263888888888888</v>
      </c>
      <c r="L447" s="23">
        <v>0.28333333333333333</v>
      </c>
      <c r="M447" s="22" t="s">
        <v>50</v>
      </c>
      <c r="N447" s="23">
        <v>0.28750000000000003</v>
      </c>
      <c r="O447" s="22" t="s">
        <v>53</v>
      </c>
      <c r="P447" s="22" t="str">
        <f t="shared" si="434"/>
        <v>OK</v>
      </c>
      <c r="Q447" s="37">
        <f t="shared" si="435"/>
        <v>4.1666666666667074E-3</v>
      </c>
      <c r="R447" s="37">
        <f t="shared" si="436"/>
        <v>6.9444444444444198E-4</v>
      </c>
      <c r="S447" s="37">
        <f t="shared" si="437"/>
        <v>4.8611111111111494E-3</v>
      </c>
      <c r="T447" s="37">
        <f t="shared" si="439"/>
        <v>0</v>
      </c>
      <c r="U447" s="22">
        <v>3.9</v>
      </c>
      <c r="V447" s="22">
        <f>INDEX('Počty dní'!A:E,MATCH(E447,'Počty dní'!C:C,0),4)</f>
        <v>205</v>
      </c>
      <c r="W447" s="29">
        <f t="shared" si="438"/>
        <v>799.5</v>
      </c>
    </row>
    <row r="448" spans="1:24" x14ac:dyDescent="0.3">
      <c r="A448" s="28">
        <v>632</v>
      </c>
      <c r="B448" s="22">
        <v>6032</v>
      </c>
      <c r="C448" s="22" t="s">
        <v>2</v>
      </c>
      <c r="D448" s="22"/>
      <c r="E448" s="22" t="str">
        <f t="shared" si="432"/>
        <v>X</v>
      </c>
      <c r="F448" s="22" t="s">
        <v>63</v>
      </c>
      <c r="G448" s="22">
        <v>2</v>
      </c>
      <c r="H448" s="22" t="str">
        <f t="shared" si="433"/>
        <v>XXX382/2</v>
      </c>
      <c r="I448" s="22" t="s">
        <v>10</v>
      </c>
      <c r="J448" s="22" t="s">
        <v>10</v>
      </c>
      <c r="K448" s="23">
        <v>0.28819444444444448</v>
      </c>
      <c r="L448" s="23">
        <v>0.28888888888888892</v>
      </c>
      <c r="M448" s="22" t="s">
        <v>53</v>
      </c>
      <c r="N448" s="23">
        <v>0.29305555555555557</v>
      </c>
      <c r="O448" s="22" t="s">
        <v>50</v>
      </c>
      <c r="P448" s="22" t="str">
        <f t="shared" ref="P448:P455" si="440">IF(M449=O448,"OK","POZOR")</f>
        <v>OK</v>
      </c>
      <c r="Q448" s="37">
        <f t="shared" ref="Q448:Q456" si="441">IF(ISNUMBER(G448),N448-L448,IF(F448="přejezd",N448-L448,0))</f>
        <v>4.1666666666666519E-3</v>
      </c>
      <c r="R448" s="37">
        <f t="shared" ref="R448:R456" si="442">IF(ISNUMBER(G448),L448-K448,0)</f>
        <v>6.9444444444444198E-4</v>
      </c>
      <c r="S448" s="37">
        <f t="shared" ref="S448:S456" si="443">Q448+R448</f>
        <v>4.8611111111110938E-3</v>
      </c>
      <c r="T448" s="37">
        <f t="shared" ref="T448:T456" si="444">K448-N447</f>
        <v>6.9444444444444198E-4</v>
      </c>
      <c r="U448" s="22">
        <v>3.9</v>
      </c>
      <c r="V448" s="22">
        <f>INDEX('Počty dní'!A:E,MATCH(E448,'Počty dní'!C:C,0),4)</f>
        <v>205</v>
      </c>
      <c r="W448" s="29">
        <f t="shared" si="438"/>
        <v>799.5</v>
      </c>
    </row>
    <row r="449" spans="1:24" x14ac:dyDescent="0.3">
      <c r="A449" s="28">
        <v>632</v>
      </c>
      <c r="B449" s="22">
        <v>6032</v>
      </c>
      <c r="C449" s="22" t="s">
        <v>2</v>
      </c>
      <c r="D449" s="22">
        <v>10</v>
      </c>
      <c r="E449" s="22" t="str">
        <f t="shared" si="432"/>
        <v>X10</v>
      </c>
      <c r="F449" s="22" t="s">
        <v>63</v>
      </c>
      <c r="G449" s="22">
        <v>3</v>
      </c>
      <c r="H449" s="22" t="str">
        <f t="shared" si="433"/>
        <v>XXX382/3</v>
      </c>
      <c r="I449" s="22" t="s">
        <v>10</v>
      </c>
      <c r="J449" s="22" t="s">
        <v>10</v>
      </c>
      <c r="K449" s="23">
        <v>0.29305555555555557</v>
      </c>
      <c r="L449" s="23">
        <v>0.29375000000000001</v>
      </c>
      <c r="M449" s="22" t="s">
        <v>50</v>
      </c>
      <c r="N449" s="23">
        <v>0.31805555555555554</v>
      </c>
      <c r="O449" s="22" t="s">
        <v>54</v>
      </c>
      <c r="P449" s="22" t="str">
        <f t="shared" si="440"/>
        <v>OK</v>
      </c>
      <c r="Q449" s="37">
        <f t="shared" si="441"/>
        <v>2.4305555555555525E-2</v>
      </c>
      <c r="R449" s="37">
        <f t="shared" si="442"/>
        <v>6.9444444444444198E-4</v>
      </c>
      <c r="S449" s="37">
        <f t="shared" si="443"/>
        <v>2.4999999999999967E-2</v>
      </c>
      <c r="T449" s="37">
        <f t="shared" si="444"/>
        <v>0</v>
      </c>
      <c r="U449" s="22">
        <v>21.6</v>
      </c>
      <c r="V449" s="22">
        <f>INDEX('Počty dní'!A:E,MATCH(E449,'Počty dní'!C:C,0),4)</f>
        <v>195</v>
      </c>
      <c r="W449" s="29">
        <f t="shared" si="438"/>
        <v>4212</v>
      </c>
    </row>
    <row r="450" spans="1:24" x14ac:dyDescent="0.3">
      <c r="A450" s="28">
        <v>632</v>
      </c>
      <c r="B450" s="22">
        <v>6032</v>
      </c>
      <c r="C450" s="22" t="s">
        <v>2</v>
      </c>
      <c r="D450" s="22">
        <v>10</v>
      </c>
      <c r="E450" s="22" t="str">
        <f t="shared" si="432"/>
        <v>X10</v>
      </c>
      <c r="F450" s="22" t="s">
        <v>63</v>
      </c>
      <c r="G450" s="22">
        <v>4</v>
      </c>
      <c r="H450" s="22" t="str">
        <f t="shared" si="433"/>
        <v>XXX382/4</v>
      </c>
      <c r="I450" s="22" t="s">
        <v>10</v>
      </c>
      <c r="J450" s="22" t="s">
        <v>10</v>
      </c>
      <c r="K450" s="23">
        <v>0.31875000000000003</v>
      </c>
      <c r="L450" s="23">
        <v>0.31944444444444448</v>
      </c>
      <c r="M450" s="22" t="s">
        <v>54</v>
      </c>
      <c r="N450" s="23">
        <v>0.32708333333333334</v>
      </c>
      <c r="O450" s="22" t="s">
        <v>50</v>
      </c>
      <c r="P450" s="22" t="str">
        <f t="shared" si="440"/>
        <v>OK</v>
      </c>
      <c r="Q450" s="37">
        <f t="shared" si="441"/>
        <v>7.6388888888888618E-3</v>
      </c>
      <c r="R450" s="37">
        <f t="shared" si="442"/>
        <v>6.9444444444444198E-4</v>
      </c>
      <c r="S450" s="37">
        <f t="shared" si="443"/>
        <v>8.3333333333333037E-3</v>
      </c>
      <c r="T450" s="37">
        <f t="shared" si="444"/>
        <v>6.9444444444449749E-4</v>
      </c>
      <c r="U450" s="22">
        <v>7.4</v>
      </c>
      <c r="V450" s="22">
        <f>INDEX('Počty dní'!A:E,MATCH(E450,'Počty dní'!C:C,0),4)</f>
        <v>195</v>
      </c>
      <c r="W450" s="29">
        <f t="shared" si="438"/>
        <v>1443</v>
      </c>
    </row>
    <row r="451" spans="1:24" x14ac:dyDescent="0.3">
      <c r="A451" s="28">
        <v>632</v>
      </c>
      <c r="B451" s="22">
        <v>6032</v>
      </c>
      <c r="C451" s="22" t="s">
        <v>2</v>
      </c>
      <c r="D451" s="22"/>
      <c r="E451" s="22" t="str">
        <f>CONCATENATE(C451,D451)</f>
        <v>X</v>
      </c>
      <c r="F451" s="22" t="s">
        <v>62</v>
      </c>
      <c r="G451" s="22">
        <v>14</v>
      </c>
      <c r="H451" s="22" t="str">
        <f>CONCATENATE(F451,"/",G451)</f>
        <v>XXX384/14</v>
      </c>
      <c r="I451" s="22" t="s">
        <v>10</v>
      </c>
      <c r="J451" s="22" t="s">
        <v>10</v>
      </c>
      <c r="K451" s="23">
        <v>0.50902777777777775</v>
      </c>
      <c r="L451" s="23">
        <v>0.51041666666666663</v>
      </c>
      <c r="M451" s="22" t="s">
        <v>50</v>
      </c>
      <c r="N451" s="23">
        <v>0.52430555555555558</v>
      </c>
      <c r="O451" s="22" t="s">
        <v>51</v>
      </c>
      <c r="P451" s="22" t="str">
        <f t="shared" si="440"/>
        <v>OK</v>
      </c>
      <c r="Q451" s="37">
        <f t="shared" si="441"/>
        <v>1.3888888888888951E-2</v>
      </c>
      <c r="R451" s="37">
        <f t="shared" si="442"/>
        <v>1.388888888888884E-3</v>
      </c>
      <c r="S451" s="37">
        <f t="shared" si="443"/>
        <v>1.5277777777777835E-2</v>
      </c>
      <c r="T451" s="37">
        <f t="shared" si="444"/>
        <v>0.18194444444444441</v>
      </c>
      <c r="U451" s="22">
        <v>9.1</v>
      </c>
      <c r="V451" s="22">
        <f>INDEX('Počty dní'!A:E,MATCH(E451,'Počty dní'!C:C,0),4)</f>
        <v>205</v>
      </c>
      <c r="W451" s="29">
        <f>V451*U451</f>
        <v>1865.5</v>
      </c>
    </row>
    <row r="452" spans="1:24" x14ac:dyDescent="0.3">
      <c r="A452" s="28">
        <v>632</v>
      </c>
      <c r="B452" s="22">
        <v>6032</v>
      </c>
      <c r="C452" s="22" t="s">
        <v>2</v>
      </c>
      <c r="D452" s="22"/>
      <c r="E452" s="22" t="str">
        <f>CONCATENATE(C452,D452)</f>
        <v>X</v>
      </c>
      <c r="F452" s="22" t="s">
        <v>29</v>
      </c>
      <c r="G452" s="22"/>
      <c r="H452" s="22" t="str">
        <f>CONCATENATE(F452,"/",G452)</f>
        <v>přejezd/</v>
      </c>
      <c r="I452" s="22"/>
      <c r="J452" s="22" t="s">
        <v>10</v>
      </c>
      <c r="K452" s="23">
        <v>0.52430555555555558</v>
      </c>
      <c r="L452" s="23">
        <v>0.52430555555555558</v>
      </c>
      <c r="M452" s="22" t="s">
        <v>51</v>
      </c>
      <c r="N452" s="23">
        <v>0.52777777777777779</v>
      </c>
      <c r="O452" s="22" t="s">
        <v>59</v>
      </c>
      <c r="P452" s="22" t="str">
        <f t="shared" si="440"/>
        <v>OK</v>
      </c>
      <c r="Q452" s="37">
        <f t="shared" si="441"/>
        <v>3.4722222222222099E-3</v>
      </c>
      <c r="R452" s="37">
        <f t="shared" si="442"/>
        <v>0</v>
      </c>
      <c r="S452" s="37">
        <f t="shared" si="443"/>
        <v>3.4722222222222099E-3</v>
      </c>
      <c r="T452" s="37">
        <f t="shared" si="444"/>
        <v>0</v>
      </c>
      <c r="U452" s="22">
        <v>0</v>
      </c>
      <c r="V452" s="22">
        <f>INDEX('Počty dní'!A:E,MATCH(E452,'Počty dní'!C:C,0),4)</f>
        <v>205</v>
      </c>
      <c r="W452" s="29">
        <f>V452*U452</f>
        <v>0</v>
      </c>
    </row>
    <row r="453" spans="1:24" x14ac:dyDescent="0.3">
      <c r="A453" s="28">
        <v>632</v>
      </c>
      <c r="B453" s="22">
        <v>6032</v>
      </c>
      <c r="C453" s="22" t="s">
        <v>2</v>
      </c>
      <c r="D453" s="22"/>
      <c r="E453" s="22" t="str">
        <f>CONCATENATE(C453,D453)</f>
        <v>X</v>
      </c>
      <c r="F453" s="22" t="s">
        <v>64</v>
      </c>
      <c r="G453" s="22">
        <v>4</v>
      </c>
      <c r="H453" s="22" t="str">
        <f>CONCATENATE(F453,"/",G453)</f>
        <v>XXX386/4</v>
      </c>
      <c r="I453" s="22" t="s">
        <v>10</v>
      </c>
      <c r="J453" s="22" t="s">
        <v>10</v>
      </c>
      <c r="K453" s="23">
        <v>0.53819444444444442</v>
      </c>
      <c r="L453" s="23">
        <v>0.5395833333333333</v>
      </c>
      <c r="M453" s="22" t="s">
        <v>59</v>
      </c>
      <c r="N453" s="23">
        <v>0.56319444444444444</v>
      </c>
      <c r="O453" s="22" t="s">
        <v>17</v>
      </c>
      <c r="P453" s="22" t="str">
        <f t="shared" si="440"/>
        <v>OK</v>
      </c>
      <c r="Q453" s="37">
        <f t="shared" si="441"/>
        <v>2.3611111111111138E-2</v>
      </c>
      <c r="R453" s="37">
        <f t="shared" si="442"/>
        <v>1.388888888888884E-3</v>
      </c>
      <c r="S453" s="37">
        <f t="shared" si="443"/>
        <v>2.5000000000000022E-2</v>
      </c>
      <c r="T453" s="37">
        <f t="shared" si="444"/>
        <v>1.041666666666663E-2</v>
      </c>
      <c r="U453" s="22">
        <v>20.5</v>
      </c>
      <c r="V453" s="22">
        <f>INDEX('Počty dní'!A:E,MATCH(E453,'Počty dní'!C:C,0),4)</f>
        <v>205</v>
      </c>
      <c r="W453" s="29">
        <f>V453*U453</f>
        <v>4202.5</v>
      </c>
    </row>
    <row r="454" spans="1:24" x14ac:dyDescent="0.3">
      <c r="A454" s="28">
        <v>632</v>
      </c>
      <c r="B454" s="22">
        <v>6032</v>
      </c>
      <c r="C454" s="22" t="s">
        <v>2</v>
      </c>
      <c r="D454" s="22">
        <v>10</v>
      </c>
      <c r="E454" s="22" t="str">
        <f t="shared" si="432"/>
        <v>X10</v>
      </c>
      <c r="F454" s="22" t="s">
        <v>61</v>
      </c>
      <c r="G454" s="22">
        <v>7</v>
      </c>
      <c r="H454" s="22" t="str">
        <f t="shared" si="433"/>
        <v>XXX381/7</v>
      </c>
      <c r="I454" s="22" t="s">
        <v>10</v>
      </c>
      <c r="J454" s="22" t="s">
        <v>10</v>
      </c>
      <c r="K454" s="23">
        <v>0.56597222222222221</v>
      </c>
      <c r="L454" s="23">
        <v>0.56944444444444442</v>
      </c>
      <c r="M454" s="22" t="s">
        <v>17</v>
      </c>
      <c r="N454" s="23">
        <v>0.58888888888888891</v>
      </c>
      <c r="O454" s="22" t="s">
        <v>50</v>
      </c>
      <c r="P454" s="22" t="str">
        <f t="shared" si="440"/>
        <v>OK</v>
      </c>
      <c r="Q454" s="37">
        <f t="shared" si="441"/>
        <v>1.9444444444444486E-2</v>
      </c>
      <c r="R454" s="37">
        <f t="shared" si="442"/>
        <v>3.4722222222222099E-3</v>
      </c>
      <c r="S454" s="37">
        <f t="shared" si="443"/>
        <v>2.2916666666666696E-2</v>
      </c>
      <c r="T454" s="37">
        <f t="shared" si="444"/>
        <v>2.7777777777777679E-3</v>
      </c>
      <c r="U454" s="22">
        <v>17.899999999999999</v>
      </c>
      <c r="V454" s="22">
        <f>INDEX('Počty dní'!A:E,MATCH(E454,'Počty dní'!C:C,0),4)</f>
        <v>195</v>
      </c>
      <c r="W454" s="29">
        <f t="shared" si="438"/>
        <v>3490.4999999999995</v>
      </c>
    </row>
    <row r="455" spans="1:24" x14ac:dyDescent="0.3">
      <c r="A455" s="28">
        <v>632</v>
      </c>
      <c r="B455" s="22">
        <v>6032</v>
      </c>
      <c r="C455" s="22" t="s">
        <v>2</v>
      </c>
      <c r="D455" s="22"/>
      <c r="E455" s="22" t="str">
        <f t="shared" si="432"/>
        <v>X</v>
      </c>
      <c r="F455" s="22" t="s">
        <v>62</v>
      </c>
      <c r="G455" s="22">
        <v>18</v>
      </c>
      <c r="H455" s="22" t="str">
        <f t="shared" si="433"/>
        <v>XXX384/18</v>
      </c>
      <c r="I455" s="22" t="s">
        <v>10</v>
      </c>
      <c r="J455" s="22" t="s">
        <v>10</v>
      </c>
      <c r="K455" s="23">
        <v>0.59166666666666667</v>
      </c>
      <c r="L455" s="23">
        <v>0.59375</v>
      </c>
      <c r="M455" s="22" t="s">
        <v>50</v>
      </c>
      <c r="N455" s="23">
        <v>0.63402777777777775</v>
      </c>
      <c r="O455" s="22" t="s">
        <v>17</v>
      </c>
      <c r="P455" s="22" t="str">
        <f t="shared" si="440"/>
        <v>OK</v>
      </c>
      <c r="Q455" s="37">
        <f t="shared" si="441"/>
        <v>4.0277777777777746E-2</v>
      </c>
      <c r="R455" s="37">
        <f t="shared" si="442"/>
        <v>2.0833333333333259E-3</v>
      </c>
      <c r="S455" s="37">
        <f t="shared" si="443"/>
        <v>4.2361111111111072E-2</v>
      </c>
      <c r="T455" s="37">
        <f t="shared" si="444"/>
        <v>2.7777777777777679E-3</v>
      </c>
      <c r="U455" s="22">
        <v>29.5</v>
      </c>
      <c r="V455" s="22">
        <f>INDEX('Počty dní'!A:E,MATCH(E455,'Počty dní'!C:C,0),4)</f>
        <v>205</v>
      </c>
      <c r="W455" s="29">
        <f t="shared" si="438"/>
        <v>6047.5</v>
      </c>
    </row>
    <row r="456" spans="1:24" ht="15" thickBot="1" x14ac:dyDescent="0.35">
      <c r="A456" s="30">
        <v>632</v>
      </c>
      <c r="B456" s="31">
        <v>6032</v>
      </c>
      <c r="C456" s="31" t="s">
        <v>2</v>
      </c>
      <c r="D456" s="31"/>
      <c r="E456" s="31" t="str">
        <f t="shared" si="432"/>
        <v>X</v>
      </c>
      <c r="F456" s="31" t="s">
        <v>62</v>
      </c>
      <c r="G456" s="31">
        <v>19</v>
      </c>
      <c r="H456" s="31" t="str">
        <f t="shared" si="433"/>
        <v>XXX384/19</v>
      </c>
      <c r="I456" s="31" t="s">
        <v>10</v>
      </c>
      <c r="J456" s="31" t="s">
        <v>10</v>
      </c>
      <c r="K456" s="32">
        <v>0.65416666666666667</v>
      </c>
      <c r="L456" s="32">
        <v>0.65625</v>
      </c>
      <c r="M456" s="31" t="s">
        <v>17</v>
      </c>
      <c r="N456" s="32">
        <v>0.6958333333333333</v>
      </c>
      <c r="O456" s="31" t="s">
        <v>50</v>
      </c>
      <c r="P456" s="31" t="str">
        <f>IF(M470=O456,"OK","POZOR")</f>
        <v>OK</v>
      </c>
      <c r="Q456" s="38">
        <f t="shared" si="441"/>
        <v>3.9583333333333304E-2</v>
      </c>
      <c r="R456" s="38">
        <f t="shared" si="442"/>
        <v>2.0833333333333259E-3</v>
      </c>
      <c r="S456" s="38">
        <f t="shared" si="443"/>
        <v>4.166666666666663E-2</v>
      </c>
      <c r="T456" s="38">
        <f t="shared" si="444"/>
        <v>2.0138888888888928E-2</v>
      </c>
      <c r="U456" s="31">
        <v>29.5</v>
      </c>
      <c r="V456" s="31">
        <f>INDEX('Počty dní'!A:E,MATCH(E456,'Počty dní'!C:C,0),4)</f>
        <v>205</v>
      </c>
      <c r="W456" s="33">
        <f t="shared" si="438"/>
        <v>6047.5</v>
      </c>
    </row>
    <row r="457" spans="1:24" ht="15" thickBot="1" x14ac:dyDescent="0.35">
      <c r="A457" s="8" t="str">
        <f ca="1">CONCATENATE(INDIRECT("R[-3]C[0]",FALSE),"celkem")</f>
        <v>632celkem</v>
      </c>
      <c r="B457" s="9"/>
      <c r="C457" s="9" t="str">
        <f ca="1">INDIRECT("R[-1]C[12]",FALSE)</f>
        <v>Jaroměřice n.Rok.,,aut.nádr.</v>
      </c>
      <c r="D457" s="10"/>
      <c r="E457" s="9"/>
      <c r="F457" s="10"/>
      <c r="G457" s="11"/>
      <c r="H457" s="12"/>
      <c r="I457" s="13"/>
      <c r="J457" s="14" t="str">
        <f ca="1">INDIRECT("R[-2]C[0]",FALSE)</f>
        <v>S</v>
      </c>
      <c r="K457" s="15"/>
      <c r="L457" s="16"/>
      <c r="M457" s="17"/>
      <c r="N457" s="16"/>
      <c r="O457" s="18"/>
      <c r="P457" s="9"/>
      <c r="Q457" s="39">
        <f>SUM(Q445:Q456)</f>
        <v>0.26041666666666669</v>
      </c>
      <c r="R457" s="39">
        <f t="shared" ref="R457:T457" si="445">SUM(R445:R456)</f>
        <v>1.5277777777777724E-2</v>
      </c>
      <c r="S457" s="39">
        <f t="shared" si="445"/>
        <v>0.27569444444444441</v>
      </c>
      <c r="T457" s="39">
        <f t="shared" si="445"/>
        <v>0.24027777777777778</v>
      </c>
      <c r="U457" s="19">
        <f>SUM(U445:U456)</f>
        <v>202.3</v>
      </c>
      <c r="V457" s="20"/>
      <c r="W457" s="21">
        <f>SUM(W445:W456)</f>
        <v>41002.5</v>
      </c>
      <c r="X457" s="7"/>
    </row>
    <row r="458" spans="1:24" x14ac:dyDescent="0.3">
      <c r="L458" s="1"/>
      <c r="N458" s="1"/>
    </row>
    <row r="459" spans="1:24" ht="15" thickBot="1" x14ac:dyDescent="0.35"/>
    <row r="460" spans="1:24" x14ac:dyDescent="0.3">
      <c r="A460" s="24">
        <v>633</v>
      </c>
      <c r="B460" s="25">
        <v>6033</v>
      </c>
      <c r="C460" s="25" t="s">
        <v>2</v>
      </c>
      <c r="D460" s="25">
        <v>10</v>
      </c>
      <c r="E460" s="25" t="str">
        <f t="shared" ref="E460:E469" si="446">CONCATENATE(C460,D460)</f>
        <v>X10</v>
      </c>
      <c r="F460" s="25" t="s">
        <v>65</v>
      </c>
      <c r="G460" s="25">
        <v>3</v>
      </c>
      <c r="H460" s="25" t="str">
        <f t="shared" ref="H460:H469" si="447">CONCATENATE(F460,"/",G460)</f>
        <v>XXX383/3</v>
      </c>
      <c r="I460" s="25" t="s">
        <v>10</v>
      </c>
      <c r="J460" s="25" t="s">
        <v>11</v>
      </c>
      <c r="K460" s="26">
        <v>0.2673611111111111</v>
      </c>
      <c r="L460" s="26">
        <v>0.26874999999999999</v>
      </c>
      <c r="M460" s="25" t="s">
        <v>50</v>
      </c>
      <c r="N460" s="26">
        <v>0.2902777777777778</v>
      </c>
      <c r="O460" s="25" t="s">
        <v>50</v>
      </c>
      <c r="P460" s="25" t="str">
        <f t="shared" ref="P460:P468" si="448">IF(M461=O460,"OK","POZOR")</f>
        <v>OK</v>
      </c>
      <c r="Q460" s="36">
        <f t="shared" ref="Q460:Q463" si="449">IF(ISNUMBER(G460),N460-L460,IF(F460="přejezd",N460-L460,0))</f>
        <v>2.1527777777777812E-2</v>
      </c>
      <c r="R460" s="36">
        <f t="shared" ref="R460:R463" si="450">IF(ISNUMBER(G460),L460-K460,0)</f>
        <v>1.388888888888884E-3</v>
      </c>
      <c r="S460" s="36">
        <f t="shared" ref="S460:S463" si="451">Q460+R460</f>
        <v>2.2916666666666696E-2</v>
      </c>
      <c r="T460" s="36"/>
      <c r="U460" s="25">
        <v>17.3</v>
      </c>
      <c r="V460" s="25">
        <f>INDEX('Počty dní'!A:E,MATCH(E460,'Počty dní'!C:C,0),4)</f>
        <v>195</v>
      </c>
      <c r="W460" s="27">
        <f t="shared" ref="W460:W469" si="452">V460*U460</f>
        <v>3373.5</v>
      </c>
    </row>
    <row r="461" spans="1:24" x14ac:dyDescent="0.3">
      <c r="A461" s="28">
        <v>633</v>
      </c>
      <c r="B461" s="22">
        <v>6033</v>
      </c>
      <c r="C461" s="22" t="s">
        <v>2</v>
      </c>
      <c r="D461" s="22">
        <v>10</v>
      </c>
      <c r="E461" s="22" t="str">
        <f t="shared" si="446"/>
        <v>X10</v>
      </c>
      <c r="F461" s="22" t="s">
        <v>61</v>
      </c>
      <c r="G461" s="22">
        <v>6</v>
      </c>
      <c r="H461" s="22" t="str">
        <f t="shared" si="447"/>
        <v>XXX381/6</v>
      </c>
      <c r="I461" s="22" t="s">
        <v>11</v>
      </c>
      <c r="J461" s="22" t="s">
        <v>11</v>
      </c>
      <c r="K461" s="23">
        <v>0.29166666666666669</v>
      </c>
      <c r="L461" s="23">
        <v>0.2951388888888889</v>
      </c>
      <c r="M461" s="22" t="s">
        <v>50</v>
      </c>
      <c r="N461" s="23">
        <v>0.32291666666666669</v>
      </c>
      <c r="O461" s="22" t="s">
        <v>110</v>
      </c>
      <c r="P461" s="22" t="str">
        <f t="shared" si="448"/>
        <v>OK</v>
      </c>
      <c r="Q461" s="37">
        <f t="shared" si="449"/>
        <v>2.777777777777779E-2</v>
      </c>
      <c r="R461" s="37">
        <f t="shared" si="450"/>
        <v>3.4722222222222099E-3</v>
      </c>
      <c r="S461" s="37">
        <f t="shared" si="451"/>
        <v>3.125E-2</v>
      </c>
      <c r="T461" s="37">
        <f t="shared" ref="T461:T463" si="453">K461-N460</f>
        <v>1.388888888888884E-3</v>
      </c>
      <c r="U461" s="22">
        <v>20.7</v>
      </c>
      <c r="V461" s="22">
        <f>INDEX('Počty dní'!A:E,MATCH(E461,'Počty dní'!C:C,0),4)</f>
        <v>195</v>
      </c>
      <c r="W461" s="29">
        <f t="shared" si="452"/>
        <v>4036.5</v>
      </c>
    </row>
    <row r="462" spans="1:24" x14ac:dyDescent="0.3">
      <c r="A462" s="28">
        <v>633</v>
      </c>
      <c r="B462" s="22">
        <v>6033</v>
      </c>
      <c r="C462" s="22" t="s">
        <v>2</v>
      </c>
      <c r="D462" s="22">
        <v>10</v>
      </c>
      <c r="E462" s="22" t="str">
        <f t="shared" si="446"/>
        <v>X10</v>
      </c>
      <c r="F462" s="22" t="s">
        <v>29</v>
      </c>
      <c r="G462" s="22"/>
      <c r="H462" s="22" t="str">
        <f t="shared" si="447"/>
        <v>přejezd/</v>
      </c>
      <c r="I462" s="22"/>
      <c r="J462" s="22" t="s">
        <v>11</v>
      </c>
      <c r="K462" s="23">
        <v>0.32291666666666669</v>
      </c>
      <c r="L462" s="23">
        <v>0.32291666666666669</v>
      </c>
      <c r="M462" s="22" t="s">
        <v>110</v>
      </c>
      <c r="N462" s="23">
        <v>0.3263888888888889</v>
      </c>
      <c r="O462" s="22" t="s">
        <v>17</v>
      </c>
      <c r="P462" s="22" t="str">
        <f t="shared" si="448"/>
        <v>OK</v>
      </c>
      <c r="Q462" s="37">
        <f t="shared" si="449"/>
        <v>3.4722222222222099E-3</v>
      </c>
      <c r="R462" s="37">
        <f t="shared" si="450"/>
        <v>0</v>
      </c>
      <c r="S462" s="37">
        <f t="shared" si="451"/>
        <v>3.4722222222222099E-3</v>
      </c>
      <c r="T462" s="37">
        <f t="shared" si="453"/>
        <v>0</v>
      </c>
      <c r="U462" s="22">
        <v>0</v>
      </c>
      <c r="V462" s="22">
        <f>INDEX('Počty dní'!A:E,MATCH(E462,'Počty dní'!C:C,0),4)</f>
        <v>195</v>
      </c>
      <c r="W462" s="29">
        <f t="shared" si="452"/>
        <v>0</v>
      </c>
    </row>
    <row r="463" spans="1:24" x14ac:dyDescent="0.3">
      <c r="A463" s="28">
        <v>633</v>
      </c>
      <c r="B463" s="22">
        <v>6033</v>
      </c>
      <c r="C463" s="22" t="s">
        <v>2</v>
      </c>
      <c r="D463" s="22"/>
      <c r="E463" s="22" t="str">
        <f>CONCATENATE(C463,D463)</f>
        <v>X</v>
      </c>
      <c r="F463" s="22" t="s">
        <v>62</v>
      </c>
      <c r="G463" s="22">
        <v>9</v>
      </c>
      <c r="H463" s="22" t="str">
        <f>CONCATENATE(F463,"/",G463)</f>
        <v>XXX384/9</v>
      </c>
      <c r="I463" s="22" t="s">
        <v>10</v>
      </c>
      <c r="J463" s="22" t="s">
        <v>11</v>
      </c>
      <c r="K463" s="23">
        <v>0.36319444444444443</v>
      </c>
      <c r="L463" s="23">
        <v>0.36458333333333331</v>
      </c>
      <c r="M463" s="22" t="s">
        <v>17</v>
      </c>
      <c r="N463" s="23">
        <v>0.40416666666666662</v>
      </c>
      <c r="O463" s="22" t="s">
        <v>50</v>
      </c>
      <c r="P463" s="22" t="str">
        <f>IF(M464=O463,"OK","POZOR")</f>
        <v>OK</v>
      </c>
      <c r="Q463" s="37">
        <f t="shared" si="449"/>
        <v>3.9583333333333304E-2</v>
      </c>
      <c r="R463" s="37">
        <f t="shared" si="450"/>
        <v>1.388888888888884E-3</v>
      </c>
      <c r="S463" s="37">
        <f t="shared" si="451"/>
        <v>4.0972222222222188E-2</v>
      </c>
      <c r="T463" s="37">
        <f t="shared" si="453"/>
        <v>3.6805555555555536E-2</v>
      </c>
      <c r="U463" s="22">
        <v>29.5</v>
      </c>
      <c r="V463" s="22">
        <f>INDEX('Počty dní'!A:E,MATCH(E463,'Počty dní'!C:C,0),4)</f>
        <v>205</v>
      </c>
      <c r="W463" s="29">
        <f>V463*U463</f>
        <v>6047.5</v>
      </c>
    </row>
    <row r="464" spans="1:24" x14ac:dyDescent="0.3">
      <c r="A464" s="28">
        <v>633</v>
      </c>
      <c r="B464" s="22">
        <v>6033</v>
      </c>
      <c r="C464" s="22" t="s">
        <v>2</v>
      </c>
      <c r="D464" s="22"/>
      <c r="E464" s="22" t="str">
        <f>CONCATENATE(C464,D464)</f>
        <v>X</v>
      </c>
      <c r="F464" s="22" t="s">
        <v>65</v>
      </c>
      <c r="G464" s="22">
        <v>7</v>
      </c>
      <c r="H464" s="22" t="str">
        <f>CONCATENATE(F464,"/",G464)</f>
        <v>XXX383/7</v>
      </c>
      <c r="I464" s="22" t="s">
        <v>10</v>
      </c>
      <c r="J464" s="22" t="s">
        <v>11</v>
      </c>
      <c r="K464" s="23">
        <v>0.40486111111111112</v>
      </c>
      <c r="L464" s="23">
        <v>0.40625</v>
      </c>
      <c r="M464" s="22" t="s">
        <v>50</v>
      </c>
      <c r="N464" s="23">
        <v>0.42291666666666666</v>
      </c>
      <c r="O464" s="22" t="s">
        <v>50</v>
      </c>
      <c r="P464" s="22" t="str">
        <f>IF(M451=O464,"OK","POZOR")</f>
        <v>OK</v>
      </c>
      <c r="Q464" s="37">
        <f>IF(ISNUMBER(G464),N464-L464,IF(F464="přejezd",N464-L464,0))</f>
        <v>1.6666666666666663E-2</v>
      </c>
      <c r="R464" s="37">
        <f>IF(ISNUMBER(G464),L464-K464,0)</f>
        <v>1.388888888888884E-3</v>
      </c>
      <c r="S464" s="37">
        <f>Q464+R464</f>
        <v>1.8055555555555547E-2</v>
      </c>
      <c r="T464" s="37">
        <f>K464-N450</f>
        <v>7.7777777777777779E-2</v>
      </c>
      <c r="U464" s="22">
        <v>14.9</v>
      </c>
      <c r="V464" s="22">
        <f>INDEX('Počty dní'!A:E,MATCH(E464,'Počty dní'!C:C,0),4)</f>
        <v>205</v>
      </c>
      <c r="W464" s="29">
        <f>V464*U464</f>
        <v>3054.5</v>
      </c>
    </row>
    <row r="465" spans="1:24" x14ac:dyDescent="0.3">
      <c r="A465" s="28">
        <v>633</v>
      </c>
      <c r="B465" s="22">
        <v>6033</v>
      </c>
      <c r="C465" s="22" t="s">
        <v>2</v>
      </c>
      <c r="D465" s="22"/>
      <c r="E465" s="22" t="str">
        <f>CONCATENATE(C465,D465)</f>
        <v>X</v>
      </c>
      <c r="F465" s="22" t="s">
        <v>62</v>
      </c>
      <c r="G465" s="22">
        <v>12</v>
      </c>
      <c r="H465" s="22" t="str">
        <f>CONCATENATE(F465,"/",G465)</f>
        <v>XXX384/12</v>
      </c>
      <c r="I465" s="22" t="s">
        <v>10</v>
      </c>
      <c r="J465" s="22" t="s">
        <v>11</v>
      </c>
      <c r="K465" s="23">
        <v>0.42569444444444443</v>
      </c>
      <c r="L465" s="23">
        <v>0.42708333333333331</v>
      </c>
      <c r="M465" s="22" t="s">
        <v>50</v>
      </c>
      <c r="N465" s="23">
        <v>0.46736111111111112</v>
      </c>
      <c r="O465" s="22" t="s">
        <v>17</v>
      </c>
      <c r="P465" s="22" t="str">
        <f>IF(M454=O465,"OK","POZOR")</f>
        <v>OK</v>
      </c>
      <c r="Q465" s="37">
        <f>IF(ISNUMBER(G465),N465-L465,IF(F465="přejezd",N465-L465,0))</f>
        <v>4.0277777777777801E-2</v>
      </c>
      <c r="R465" s="37">
        <f>IF(ISNUMBER(G465),L465-K465,0)</f>
        <v>1.388888888888884E-3</v>
      </c>
      <c r="S465" s="37">
        <f>Q465+R465</f>
        <v>4.1666666666666685E-2</v>
      </c>
      <c r="T465" s="37">
        <f>K465-N450</f>
        <v>9.8611111111111094E-2</v>
      </c>
      <c r="U465" s="22">
        <v>29.5</v>
      </c>
      <c r="V465" s="22">
        <f>INDEX('Počty dní'!A:E,MATCH(E465,'Počty dní'!C:C,0),4)</f>
        <v>205</v>
      </c>
      <c r="W465" s="29">
        <f>V465*U465</f>
        <v>6047.5</v>
      </c>
    </row>
    <row r="466" spans="1:24" x14ac:dyDescent="0.3">
      <c r="A466" s="28">
        <v>633</v>
      </c>
      <c r="B466" s="22">
        <v>6033</v>
      </c>
      <c r="C466" s="22" t="s">
        <v>2</v>
      </c>
      <c r="D466" s="22">
        <v>10</v>
      </c>
      <c r="E466" s="22" t="str">
        <f t="shared" si="446"/>
        <v>X10</v>
      </c>
      <c r="F466" s="22" t="s">
        <v>62</v>
      </c>
      <c r="G466" s="22">
        <v>15</v>
      </c>
      <c r="H466" s="22" t="str">
        <f t="shared" si="447"/>
        <v>XXX384/15</v>
      </c>
      <c r="I466" s="22" t="s">
        <v>11</v>
      </c>
      <c r="J466" s="22" t="s">
        <v>11</v>
      </c>
      <c r="K466" s="23">
        <v>0.56736111111111109</v>
      </c>
      <c r="L466" s="23">
        <v>0.56944444444444442</v>
      </c>
      <c r="M466" s="22" t="s">
        <v>17</v>
      </c>
      <c r="N466" s="23">
        <v>0.61249999999999993</v>
      </c>
      <c r="O466" s="22" t="s">
        <v>50</v>
      </c>
      <c r="P466" s="22" t="str">
        <f t="shared" si="448"/>
        <v>OK</v>
      </c>
      <c r="Q466" s="37">
        <f t="shared" ref="Q466:Q471" si="454">IF(ISNUMBER(G466),N466-L466,IF(F466="přejezd",N466-L466,0))</f>
        <v>4.3055555555555514E-2</v>
      </c>
      <c r="R466" s="37">
        <f t="shared" ref="R466:R471" si="455">IF(ISNUMBER(G466),L466-K466,0)</f>
        <v>2.0833333333333259E-3</v>
      </c>
      <c r="S466" s="37">
        <f t="shared" ref="S466:S471" si="456">Q466+R466</f>
        <v>4.513888888888884E-2</v>
      </c>
      <c r="T466" s="37">
        <f t="shared" ref="T466:T471" si="457">K466-N451</f>
        <v>4.3055555555555514E-2</v>
      </c>
      <c r="U466" s="22">
        <v>30.6</v>
      </c>
      <c r="V466" s="22">
        <f>INDEX('Počty dní'!A:E,MATCH(E466,'Počty dní'!C:C,0),4)</f>
        <v>195</v>
      </c>
      <c r="W466" s="29">
        <f t="shared" si="452"/>
        <v>5967</v>
      </c>
    </row>
    <row r="467" spans="1:24" x14ac:dyDescent="0.3">
      <c r="A467" s="28">
        <v>633</v>
      </c>
      <c r="B467" s="22">
        <v>6033</v>
      </c>
      <c r="C467" s="22" t="s">
        <v>2</v>
      </c>
      <c r="D467" s="22"/>
      <c r="E467" s="22" t="str">
        <f t="shared" si="446"/>
        <v>X</v>
      </c>
      <c r="F467" s="22" t="s">
        <v>65</v>
      </c>
      <c r="G467" s="22">
        <v>4</v>
      </c>
      <c r="H467" s="22" t="str">
        <f t="shared" si="447"/>
        <v>XXX383/4</v>
      </c>
      <c r="I467" s="22" t="s">
        <v>10</v>
      </c>
      <c r="J467" s="22" t="s">
        <v>11</v>
      </c>
      <c r="K467" s="23">
        <v>0.61597222222222225</v>
      </c>
      <c r="L467" s="23">
        <v>0.61736111111111114</v>
      </c>
      <c r="M467" s="22" t="s">
        <v>50</v>
      </c>
      <c r="N467" s="23">
        <v>0.6333333333333333</v>
      </c>
      <c r="O467" s="22" t="s">
        <v>50</v>
      </c>
      <c r="P467" s="22" t="str">
        <f t="shared" si="448"/>
        <v>OK</v>
      </c>
      <c r="Q467" s="37">
        <f t="shared" si="454"/>
        <v>1.5972222222222165E-2</v>
      </c>
      <c r="R467" s="37">
        <f t="shared" si="455"/>
        <v>1.388888888888884E-3</v>
      </c>
      <c r="S467" s="37">
        <f t="shared" si="456"/>
        <v>1.7361111111111049E-2</v>
      </c>
      <c r="T467" s="37">
        <f t="shared" si="457"/>
        <v>8.8194444444444464E-2</v>
      </c>
      <c r="U467" s="22">
        <v>14.9</v>
      </c>
      <c r="V467" s="22">
        <f>INDEX('Počty dní'!A:E,MATCH(E467,'Počty dní'!C:C,0),4)</f>
        <v>205</v>
      </c>
      <c r="W467" s="29">
        <f t="shared" si="452"/>
        <v>3054.5</v>
      </c>
    </row>
    <row r="468" spans="1:24" x14ac:dyDescent="0.3">
      <c r="A468" s="28">
        <v>633</v>
      </c>
      <c r="B468" s="22">
        <v>6033</v>
      </c>
      <c r="C468" s="22" t="s">
        <v>2</v>
      </c>
      <c r="D468" s="22"/>
      <c r="E468" s="22" t="str">
        <f t="shared" si="446"/>
        <v>X</v>
      </c>
      <c r="F468" s="22" t="s">
        <v>62</v>
      </c>
      <c r="G468" s="22">
        <v>20</v>
      </c>
      <c r="H468" s="22" t="str">
        <f t="shared" si="447"/>
        <v>XXX384/20</v>
      </c>
      <c r="I468" s="22" t="s">
        <v>10</v>
      </c>
      <c r="J468" s="22" t="s">
        <v>11</v>
      </c>
      <c r="K468" s="23">
        <v>0.63402777777777775</v>
      </c>
      <c r="L468" s="23">
        <v>0.63541666666666663</v>
      </c>
      <c r="M468" s="22" t="s">
        <v>50</v>
      </c>
      <c r="N468" s="23">
        <v>0.67569444444444438</v>
      </c>
      <c r="O468" s="22" t="s">
        <v>17</v>
      </c>
      <c r="P468" s="22" t="str">
        <f t="shared" si="448"/>
        <v>OK</v>
      </c>
      <c r="Q468" s="37">
        <f t="shared" si="454"/>
        <v>4.0277777777777746E-2</v>
      </c>
      <c r="R468" s="37">
        <f t="shared" si="455"/>
        <v>1.388888888888884E-3</v>
      </c>
      <c r="S468" s="37">
        <f t="shared" si="456"/>
        <v>4.166666666666663E-2</v>
      </c>
      <c r="T468" s="37">
        <f t="shared" si="457"/>
        <v>7.0833333333333304E-2</v>
      </c>
      <c r="U468" s="22">
        <v>29.5</v>
      </c>
      <c r="V468" s="22">
        <f>INDEX('Počty dní'!A:E,MATCH(E468,'Počty dní'!C:C,0),4)</f>
        <v>205</v>
      </c>
      <c r="W468" s="29">
        <f t="shared" si="452"/>
        <v>6047.5</v>
      </c>
    </row>
    <row r="469" spans="1:24" x14ac:dyDescent="0.3">
      <c r="A469" s="28">
        <v>633</v>
      </c>
      <c r="B469" s="22">
        <v>6033</v>
      </c>
      <c r="C469" s="22" t="s">
        <v>2</v>
      </c>
      <c r="D469" s="22"/>
      <c r="E469" s="22" t="str">
        <f t="shared" si="446"/>
        <v>X</v>
      </c>
      <c r="F469" s="22" t="s">
        <v>62</v>
      </c>
      <c r="G469" s="22">
        <v>21</v>
      </c>
      <c r="H469" s="22" t="str">
        <f t="shared" si="447"/>
        <v>XXX384/21</v>
      </c>
      <c r="I469" s="22" t="s">
        <v>10</v>
      </c>
      <c r="J469" s="22" t="s">
        <v>11</v>
      </c>
      <c r="K469" s="23">
        <v>0.69652777777777775</v>
      </c>
      <c r="L469" s="23">
        <v>0.69791666666666663</v>
      </c>
      <c r="M469" s="22" t="s">
        <v>17</v>
      </c>
      <c r="N469" s="23">
        <v>0.73749999999999993</v>
      </c>
      <c r="O469" s="22" t="s">
        <v>50</v>
      </c>
      <c r="P469" s="22" t="str">
        <f>IF(M470=O469,"OK","POZOR")</f>
        <v>OK</v>
      </c>
      <c r="Q469" s="37">
        <f t="shared" si="454"/>
        <v>3.9583333333333304E-2</v>
      </c>
      <c r="R469" s="37">
        <f t="shared" si="455"/>
        <v>1.388888888888884E-3</v>
      </c>
      <c r="S469" s="37">
        <f t="shared" si="456"/>
        <v>4.0972222222222188E-2</v>
      </c>
      <c r="T469" s="37">
        <f t="shared" si="457"/>
        <v>0.10763888888888884</v>
      </c>
      <c r="U469" s="22">
        <v>29.5</v>
      </c>
      <c r="V469" s="22">
        <f>INDEX('Počty dní'!A:E,MATCH(E469,'Počty dní'!C:C,0),4)</f>
        <v>205</v>
      </c>
      <c r="W469" s="29">
        <f t="shared" si="452"/>
        <v>6047.5</v>
      </c>
    </row>
    <row r="470" spans="1:24" x14ac:dyDescent="0.3">
      <c r="A470" s="28">
        <v>633</v>
      </c>
      <c r="B470" s="22">
        <v>6033</v>
      </c>
      <c r="C470" s="22" t="s">
        <v>2</v>
      </c>
      <c r="D470" s="22"/>
      <c r="E470" s="22" t="str">
        <f>CONCATENATE(C470,D470)</f>
        <v>X</v>
      </c>
      <c r="F470" s="22" t="s">
        <v>65</v>
      </c>
      <c r="G470" s="22">
        <v>8</v>
      </c>
      <c r="H470" s="22" t="str">
        <f>CONCATENATE(F470,"/",G470)</f>
        <v>XXX383/8</v>
      </c>
      <c r="I470" s="22" t="s">
        <v>10</v>
      </c>
      <c r="J470" s="22" t="s">
        <v>11</v>
      </c>
      <c r="K470" s="23">
        <v>0.74097222222222225</v>
      </c>
      <c r="L470" s="23">
        <v>0.74236111111111114</v>
      </c>
      <c r="M470" s="22" t="s">
        <v>50</v>
      </c>
      <c r="N470" s="23">
        <v>0.7583333333333333</v>
      </c>
      <c r="O470" s="22" t="s">
        <v>50</v>
      </c>
      <c r="P470" s="22" t="str">
        <f>IF(M471=O470,"OK","POZOR")</f>
        <v>OK</v>
      </c>
      <c r="Q470" s="37">
        <f t="shared" si="454"/>
        <v>1.5972222222222165E-2</v>
      </c>
      <c r="R470" s="37">
        <f t="shared" si="455"/>
        <v>1.388888888888884E-3</v>
      </c>
      <c r="S470" s="37">
        <f t="shared" si="456"/>
        <v>1.7361111111111049E-2</v>
      </c>
      <c r="T470" s="37">
        <f t="shared" si="457"/>
        <v>0.10694444444444451</v>
      </c>
      <c r="U470" s="22">
        <v>14.9</v>
      </c>
      <c r="V470" s="22">
        <f>INDEX('Počty dní'!A:E,MATCH(E470,'Počty dní'!C:C,0),4)</f>
        <v>205</v>
      </c>
      <c r="W470" s="29">
        <f>V470*U470</f>
        <v>3054.5</v>
      </c>
    </row>
    <row r="471" spans="1:24" x14ac:dyDescent="0.3">
      <c r="A471" s="28">
        <v>633</v>
      </c>
      <c r="B471" s="22">
        <v>6033</v>
      </c>
      <c r="C471" s="22" t="s">
        <v>2</v>
      </c>
      <c r="D471" s="22"/>
      <c r="E471" s="22" t="str">
        <f>CONCATENATE(C471,D471)</f>
        <v>X</v>
      </c>
      <c r="F471" s="22" t="s">
        <v>62</v>
      </c>
      <c r="G471" s="22">
        <v>24</v>
      </c>
      <c r="H471" s="22" t="str">
        <f>CONCATENATE(F471,"/",G471)</f>
        <v>XXX384/24</v>
      </c>
      <c r="I471" s="22" t="s">
        <v>10</v>
      </c>
      <c r="J471" s="22" t="s">
        <v>11</v>
      </c>
      <c r="K471" s="23">
        <v>0.7631944444444444</v>
      </c>
      <c r="L471" s="23">
        <v>0.76388888888888884</v>
      </c>
      <c r="M471" s="22" t="s">
        <v>50</v>
      </c>
      <c r="N471" s="23">
        <v>0.76944444444444438</v>
      </c>
      <c r="O471" s="22" t="s">
        <v>52</v>
      </c>
      <c r="P471" s="22" t="str">
        <f>IF(M472=O471,"OK","POZOR")</f>
        <v>OK</v>
      </c>
      <c r="Q471" s="37">
        <f t="shared" si="454"/>
        <v>5.5555555555555358E-3</v>
      </c>
      <c r="R471" s="37">
        <f t="shared" si="455"/>
        <v>6.9444444444444198E-4</v>
      </c>
      <c r="S471" s="37">
        <f t="shared" si="456"/>
        <v>6.2499999999999778E-3</v>
      </c>
      <c r="T471" s="37">
        <f t="shared" si="457"/>
        <v>6.7361111111111094E-2</v>
      </c>
      <c r="U471" s="22">
        <v>3.4</v>
      </c>
      <c r="V471" s="22">
        <f>INDEX('Počty dní'!A:E,MATCH(E471,'Počty dní'!C:C,0),4)</f>
        <v>205</v>
      </c>
      <c r="W471" s="29">
        <f>V471*U471</f>
        <v>697</v>
      </c>
    </row>
    <row r="472" spans="1:24" ht="15" thickBot="1" x14ac:dyDescent="0.35">
      <c r="A472" s="30">
        <v>633</v>
      </c>
      <c r="B472" s="31">
        <v>6033</v>
      </c>
      <c r="C472" s="31" t="s">
        <v>2</v>
      </c>
      <c r="D472" s="31"/>
      <c r="E472" s="31" t="str">
        <f>CONCATENATE(C472,D472)</f>
        <v>X</v>
      </c>
      <c r="F472" s="31" t="s">
        <v>62</v>
      </c>
      <c r="G472" s="31">
        <v>23</v>
      </c>
      <c r="H472" s="31" t="str">
        <f>CONCATENATE(F472,"/",G472)</f>
        <v>XXX384/23</v>
      </c>
      <c r="I472" s="31" t="s">
        <v>10</v>
      </c>
      <c r="J472" s="31" t="s">
        <v>11</v>
      </c>
      <c r="K472" s="32">
        <v>0.77916666666666667</v>
      </c>
      <c r="L472" s="32">
        <v>0.78055555555555556</v>
      </c>
      <c r="M472" s="31" t="s">
        <v>52</v>
      </c>
      <c r="N472" s="32">
        <v>0.78611111111111109</v>
      </c>
      <c r="O472" s="31" t="s">
        <v>50</v>
      </c>
      <c r="P472" s="31"/>
      <c r="Q472" s="38">
        <f>IF(ISNUMBER(G472),N472-L472,IF(F472="přejezd",N472-L472,0))</f>
        <v>5.5555555555555358E-3</v>
      </c>
      <c r="R472" s="38">
        <f>IF(ISNUMBER(G472),L472-K472,0)</f>
        <v>1.388888888888884E-3</v>
      </c>
      <c r="S472" s="38">
        <f>Q472+R472</f>
        <v>6.9444444444444198E-3</v>
      </c>
      <c r="T472" s="38">
        <f t="shared" ref="T472" si="458">K472-N471</f>
        <v>9.7222222222222987E-3</v>
      </c>
      <c r="U472" s="31">
        <v>3.4</v>
      </c>
      <c r="V472" s="31">
        <f>INDEX('Počty dní'!A:E,MATCH(E472,'Počty dní'!C:C,0),4)</f>
        <v>205</v>
      </c>
      <c r="W472" s="33">
        <f>V472*U472</f>
        <v>697</v>
      </c>
    </row>
    <row r="473" spans="1:24" ht="15" thickBot="1" x14ac:dyDescent="0.35">
      <c r="A473" s="8" t="str">
        <f ca="1">CONCATENATE(INDIRECT("R[-3]C[0]",FALSE),"celkem")</f>
        <v>633celkem</v>
      </c>
      <c r="B473" s="9"/>
      <c r="C473" s="9" t="str">
        <f ca="1">INDIRECT("R[-1]C[12]",FALSE)</f>
        <v>Jaroměřice n.Rok.,,aut.nádr.</v>
      </c>
      <c r="D473" s="10"/>
      <c r="E473" s="9"/>
      <c r="F473" s="10"/>
      <c r="G473" s="11"/>
      <c r="H473" s="12"/>
      <c r="I473" s="13"/>
      <c r="J473" s="14" t="str">
        <f ca="1">INDIRECT("R[-2]C[0]",FALSE)</f>
        <v>V</v>
      </c>
      <c r="K473" s="15"/>
      <c r="L473" s="16"/>
      <c r="M473" s="17"/>
      <c r="N473" s="16"/>
      <c r="O473" s="18"/>
      <c r="P473" s="9"/>
      <c r="Q473" s="39">
        <f>SUM(Q460:Q472)</f>
        <v>0.31527777777777755</v>
      </c>
      <c r="R473" s="39">
        <f t="shared" ref="R473:T473" si="459">SUM(R460:R472)</f>
        <v>1.8749999999999933E-2</v>
      </c>
      <c r="S473" s="39">
        <f t="shared" si="459"/>
        <v>0.33402777777777748</v>
      </c>
      <c r="T473" s="39">
        <f t="shared" si="459"/>
        <v>0.70833333333333326</v>
      </c>
      <c r="U473" s="19">
        <f>SUM(U460:U472)</f>
        <v>238.10000000000002</v>
      </c>
      <c r="V473" s="20"/>
      <c r="W473" s="21">
        <f>SUM(W460:W472)</f>
        <v>48124.5</v>
      </c>
      <c r="X473" s="7"/>
    </row>
    <row r="475" spans="1:24" ht="15" thickBot="1" x14ac:dyDescent="0.35">
      <c r="L475" s="1"/>
      <c r="N475" s="1"/>
    </row>
    <row r="476" spans="1:24" x14ac:dyDescent="0.3">
      <c r="A476" s="24">
        <v>634</v>
      </c>
      <c r="B476" s="25">
        <v>6034</v>
      </c>
      <c r="C476" s="25" t="s">
        <v>2</v>
      </c>
      <c r="D476" s="25"/>
      <c r="E476" s="25" t="str">
        <f t="shared" ref="E476:E483" si="460">CONCATENATE(C476,D476)</f>
        <v>X</v>
      </c>
      <c r="F476" s="25" t="s">
        <v>62</v>
      </c>
      <c r="G476" s="25">
        <v>6</v>
      </c>
      <c r="H476" s="25" t="str">
        <f t="shared" ref="H476:H483" si="461">CONCATENATE(F476,"/",G476)</f>
        <v>XXX384/6</v>
      </c>
      <c r="I476" s="25" t="s">
        <v>11</v>
      </c>
      <c r="J476" s="25" t="s">
        <v>11</v>
      </c>
      <c r="K476" s="26">
        <v>0.2590277777777778</v>
      </c>
      <c r="L476" s="26">
        <v>0.26041666666666669</v>
      </c>
      <c r="M476" s="25" t="s">
        <v>50</v>
      </c>
      <c r="N476" s="26">
        <v>0.30416666666666664</v>
      </c>
      <c r="O476" s="25" t="s">
        <v>17</v>
      </c>
      <c r="P476" s="25" t="str">
        <f>IF(M477=O476,"OK","POZOR")</f>
        <v>OK</v>
      </c>
      <c r="Q476" s="36">
        <f t="shared" ref="Q476:Q483" si="462">IF(ISNUMBER(G476),N476-L476,IF(F476="přejezd",N476-L476,0))</f>
        <v>4.3749999999999956E-2</v>
      </c>
      <c r="R476" s="36">
        <f t="shared" ref="R476:R483" si="463">IF(ISNUMBER(G476),L476-K476,0)</f>
        <v>1.388888888888884E-3</v>
      </c>
      <c r="S476" s="36">
        <f t="shared" ref="S476:S483" si="464">Q476+R476</f>
        <v>4.513888888888884E-2</v>
      </c>
      <c r="T476" s="36"/>
      <c r="U476" s="25">
        <v>29.5</v>
      </c>
      <c r="V476" s="25">
        <f>INDEX('Počty dní'!A:E,MATCH(E476,'Počty dní'!C:C,0),4)</f>
        <v>205</v>
      </c>
      <c r="W476" s="27">
        <f t="shared" ref="W476:W483" si="465">V476*U476</f>
        <v>6047.5</v>
      </c>
    </row>
    <row r="477" spans="1:24" x14ac:dyDescent="0.3">
      <c r="A477" s="28">
        <v>634</v>
      </c>
      <c r="B477" s="22">
        <v>6034</v>
      </c>
      <c r="C477" s="22" t="s">
        <v>2</v>
      </c>
      <c r="D477" s="22"/>
      <c r="E477" s="22" t="str">
        <f t="shared" si="460"/>
        <v>X</v>
      </c>
      <c r="F477" s="22" t="s">
        <v>62</v>
      </c>
      <c r="G477" s="22">
        <v>11</v>
      </c>
      <c r="H477" s="22" t="str">
        <f t="shared" si="461"/>
        <v>XXX384/11</v>
      </c>
      <c r="I477" s="22" t="s">
        <v>10</v>
      </c>
      <c r="J477" s="22" t="s">
        <v>11</v>
      </c>
      <c r="K477" s="23">
        <v>0.4465277777777778</v>
      </c>
      <c r="L477" s="23">
        <v>0.44791666666666669</v>
      </c>
      <c r="M477" s="22" t="s">
        <v>17</v>
      </c>
      <c r="N477" s="23">
        <v>0.48749999999999999</v>
      </c>
      <c r="O477" s="22" t="s">
        <v>50</v>
      </c>
      <c r="P477" s="22" t="str">
        <f t="shared" ref="P477:P479" si="466">IF(M478=O477,"OK","POZOR")</f>
        <v>OK</v>
      </c>
      <c r="Q477" s="37">
        <f t="shared" ref="Q477:Q479" si="467">IF(ISNUMBER(G477),N477-L477,IF(F477="přejezd",N477-L477,0))</f>
        <v>3.9583333333333304E-2</v>
      </c>
      <c r="R477" s="37">
        <f t="shared" ref="R477:R479" si="468">IF(ISNUMBER(G477),L477-K477,0)</f>
        <v>1.388888888888884E-3</v>
      </c>
      <c r="S477" s="37">
        <f t="shared" ref="S477:S479" si="469">Q477+R477</f>
        <v>4.0972222222222188E-2</v>
      </c>
      <c r="T477" s="37">
        <f>K477-N436</f>
        <v>1.5972222222222221E-2</v>
      </c>
      <c r="U477" s="22">
        <v>29.5</v>
      </c>
      <c r="V477" s="22">
        <f>INDEX('Počty dní'!A:E,MATCH(E477,'Počty dní'!C:C,0),4)</f>
        <v>205</v>
      </c>
      <c r="W477" s="29">
        <f t="shared" si="465"/>
        <v>6047.5</v>
      </c>
    </row>
    <row r="478" spans="1:24" x14ac:dyDescent="0.3">
      <c r="A478" s="28">
        <v>634</v>
      </c>
      <c r="B478" s="22">
        <v>6034</v>
      </c>
      <c r="C478" s="22" t="s">
        <v>2</v>
      </c>
      <c r="D478" s="22">
        <v>10</v>
      </c>
      <c r="E478" s="22" t="str">
        <f t="shared" si="460"/>
        <v>X10</v>
      </c>
      <c r="F478" s="22" t="s">
        <v>62</v>
      </c>
      <c r="G478" s="22">
        <v>16</v>
      </c>
      <c r="H478" s="22" t="str">
        <f t="shared" si="461"/>
        <v>XXX384/16</v>
      </c>
      <c r="I478" s="22" t="s">
        <v>10</v>
      </c>
      <c r="J478" s="22" t="s">
        <v>11</v>
      </c>
      <c r="K478" s="23">
        <v>0.54999999999999993</v>
      </c>
      <c r="L478" s="23">
        <v>0.55208333333333337</v>
      </c>
      <c r="M478" s="22" t="s">
        <v>50</v>
      </c>
      <c r="N478" s="23">
        <v>0.59236111111111112</v>
      </c>
      <c r="O478" s="22" t="s">
        <v>17</v>
      </c>
      <c r="P478" s="22" t="str">
        <f t="shared" si="466"/>
        <v>OK</v>
      </c>
      <c r="Q478" s="37">
        <f t="shared" si="467"/>
        <v>4.0277777777777746E-2</v>
      </c>
      <c r="R478" s="37">
        <f t="shared" si="468"/>
        <v>2.083333333333437E-3</v>
      </c>
      <c r="S478" s="37">
        <f t="shared" si="469"/>
        <v>4.2361111111111183E-2</v>
      </c>
      <c r="T478" s="37">
        <f t="shared" ref="T478:T479" si="470">K478-N477</f>
        <v>6.2499999999999944E-2</v>
      </c>
      <c r="U478" s="22">
        <v>29.5</v>
      </c>
      <c r="V478" s="22">
        <f>INDEX('Počty dní'!A:E,MATCH(E478,'Počty dní'!C:C,0),4)</f>
        <v>195</v>
      </c>
      <c r="W478" s="29">
        <f t="shared" si="465"/>
        <v>5752.5</v>
      </c>
    </row>
    <row r="479" spans="1:24" x14ac:dyDescent="0.3">
      <c r="A479" s="28">
        <v>634</v>
      </c>
      <c r="B479" s="22">
        <v>6034</v>
      </c>
      <c r="C479" s="22" t="s">
        <v>2</v>
      </c>
      <c r="D479" s="22"/>
      <c r="E479" s="22" t="str">
        <f t="shared" si="460"/>
        <v>X</v>
      </c>
      <c r="F479" s="22" t="s">
        <v>62</v>
      </c>
      <c r="G479" s="22">
        <v>17</v>
      </c>
      <c r="H479" s="22" t="str">
        <f t="shared" si="461"/>
        <v>XXX384/17</v>
      </c>
      <c r="I479" s="22" t="s">
        <v>11</v>
      </c>
      <c r="J479" s="22" t="s">
        <v>11</v>
      </c>
      <c r="K479" s="23">
        <v>0.61111111111111105</v>
      </c>
      <c r="L479" s="23">
        <v>0.61458333333333337</v>
      </c>
      <c r="M479" s="22" t="s">
        <v>17</v>
      </c>
      <c r="N479" s="23">
        <v>0.65416666666666667</v>
      </c>
      <c r="O479" s="22" t="s">
        <v>50</v>
      </c>
      <c r="P479" s="22" t="str">
        <f t="shared" si="466"/>
        <v>OK</v>
      </c>
      <c r="Q479" s="37">
        <f t="shared" si="467"/>
        <v>3.9583333333333304E-2</v>
      </c>
      <c r="R479" s="37">
        <f t="shared" si="468"/>
        <v>3.4722222222223209E-3</v>
      </c>
      <c r="S479" s="37">
        <f t="shared" si="469"/>
        <v>4.3055555555555625E-2</v>
      </c>
      <c r="T479" s="37">
        <f t="shared" si="470"/>
        <v>1.8749999999999933E-2</v>
      </c>
      <c r="U479" s="22">
        <v>29.5</v>
      </c>
      <c r="V479" s="22">
        <f>INDEX('Počty dní'!A:E,MATCH(E479,'Počty dní'!C:C,0),4)</f>
        <v>205</v>
      </c>
      <c r="W479" s="29">
        <f t="shared" si="465"/>
        <v>6047.5</v>
      </c>
    </row>
    <row r="480" spans="1:24" x14ac:dyDescent="0.3">
      <c r="A480" s="28">
        <v>634</v>
      </c>
      <c r="B480" s="22">
        <v>6034</v>
      </c>
      <c r="C480" s="22" t="s">
        <v>2</v>
      </c>
      <c r="D480" s="22"/>
      <c r="E480" s="22" t="str">
        <f t="shared" si="460"/>
        <v>X</v>
      </c>
      <c r="F480" s="22" t="s">
        <v>63</v>
      </c>
      <c r="G480" s="22">
        <v>9</v>
      </c>
      <c r="H480" s="22" t="str">
        <f t="shared" si="461"/>
        <v>XXX382/9</v>
      </c>
      <c r="I480" s="22" t="s">
        <v>10</v>
      </c>
      <c r="J480" s="22" t="s">
        <v>11</v>
      </c>
      <c r="K480" s="23">
        <v>0.66527777777777775</v>
      </c>
      <c r="L480" s="23">
        <v>0.66666666666666663</v>
      </c>
      <c r="M480" s="22" t="s">
        <v>50</v>
      </c>
      <c r="N480" s="23">
        <v>0.67083333333333339</v>
      </c>
      <c r="O480" s="22" t="s">
        <v>53</v>
      </c>
      <c r="P480" s="22" t="str">
        <f t="shared" ref="P480" si="471">IF(M481=O480,"OK","POZOR")</f>
        <v>OK</v>
      </c>
      <c r="Q480" s="37">
        <f t="shared" si="462"/>
        <v>4.1666666666667629E-3</v>
      </c>
      <c r="R480" s="37">
        <f t="shared" si="463"/>
        <v>1.388888888888884E-3</v>
      </c>
      <c r="S480" s="37">
        <f t="shared" si="464"/>
        <v>5.5555555555556468E-3</v>
      </c>
      <c r="T480" s="37">
        <f t="shared" ref="T480:T483" si="472">K480-N479</f>
        <v>1.1111111111111072E-2</v>
      </c>
      <c r="U480" s="22">
        <v>3.9</v>
      </c>
      <c r="V480" s="22">
        <f>INDEX('Počty dní'!A:E,MATCH(E480,'Počty dní'!C:C,0),4)</f>
        <v>205</v>
      </c>
      <c r="W480" s="29">
        <f t="shared" si="465"/>
        <v>799.5</v>
      </c>
    </row>
    <row r="481" spans="1:24" x14ac:dyDescent="0.3">
      <c r="A481" s="28">
        <v>634</v>
      </c>
      <c r="B481" s="22">
        <v>6034</v>
      </c>
      <c r="C481" s="22" t="s">
        <v>2</v>
      </c>
      <c r="D481" s="22"/>
      <c r="E481" s="22" t="str">
        <f t="shared" si="460"/>
        <v>X</v>
      </c>
      <c r="F481" s="22" t="s">
        <v>63</v>
      </c>
      <c r="G481" s="22">
        <v>10</v>
      </c>
      <c r="H481" s="22" t="str">
        <f t="shared" si="461"/>
        <v>XXX382/10</v>
      </c>
      <c r="I481" s="22" t="s">
        <v>10</v>
      </c>
      <c r="J481" s="22" t="s">
        <v>11</v>
      </c>
      <c r="K481" s="23">
        <v>0.67152777777777783</v>
      </c>
      <c r="L481" s="23">
        <v>0.67152777777777783</v>
      </c>
      <c r="M481" s="22" t="s">
        <v>53</v>
      </c>
      <c r="N481" s="23">
        <v>0.67569444444444438</v>
      </c>
      <c r="O481" s="22" t="s">
        <v>50</v>
      </c>
      <c r="P481" s="22" t="str">
        <f t="shared" ref="P481:P482" si="473">IF(M482=O481,"OK","POZOR")</f>
        <v>OK</v>
      </c>
      <c r="Q481" s="37">
        <f t="shared" ref="Q481:Q482" si="474">IF(ISNUMBER(G481),N481-L481,IF(F481="přejezd",N481-L481,0))</f>
        <v>4.1666666666665408E-3</v>
      </c>
      <c r="R481" s="37">
        <f t="shared" ref="R481:R482" si="475">IF(ISNUMBER(G481),L481-K481,0)</f>
        <v>0</v>
      </c>
      <c r="S481" s="37">
        <f t="shared" ref="S481:S482" si="476">Q481+R481</f>
        <v>4.1666666666665408E-3</v>
      </c>
      <c r="T481" s="37">
        <f t="shared" ref="T481:T482" si="477">K481-N480</f>
        <v>6.9444444444444198E-4</v>
      </c>
      <c r="U481" s="22">
        <v>3.9</v>
      </c>
      <c r="V481" s="22">
        <f>INDEX('Počty dní'!A:E,MATCH(E481,'Počty dní'!C:C,0),4)</f>
        <v>205</v>
      </c>
      <c r="W481" s="29">
        <f t="shared" si="465"/>
        <v>799.5</v>
      </c>
    </row>
    <row r="482" spans="1:24" x14ac:dyDescent="0.3">
      <c r="A482" s="28">
        <v>634</v>
      </c>
      <c r="B482" s="22">
        <v>6034</v>
      </c>
      <c r="C482" s="22" t="s">
        <v>2</v>
      </c>
      <c r="D482" s="22"/>
      <c r="E482" s="22" t="str">
        <f t="shared" si="460"/>
        <v>X</v>
      </c>
      <c r="F482" s="22" t="s">
        <v>62</v>
      </c>
      <c r="G482" s="22">
        <v>22</v>
      </c>
      <c r="H482" s="22" t="str">
        <f t="shared" si="461"/>
        <v>XXX384/22</v>
      </c>
      <c r="I482" s="22" t="s">
        <v>10</v>
      </c>
      <c r="J482" s="22" t="s">
        <v>11</v>
      </c>
      <c r="K482" s="23">
        <v>0.67638888888888893</v>
      </c>
      <c r="L482" s="23">
        <v>0.67708333333333337</v>
      </c>
      <c r="M482" s="22" t="s">
        <v>50</v>
      </c>
      <c r="N482" s="23">
        <v>0.71736111111111101</v>
      </c>
      <c r="O482" s="22" t="s">
        <v>17</v>
      </c>
      <c r="P482" s="22" t="str">
        <f t="shared" si="473"/>
        <v>OK</v>
      </c>
      <c r="Q482" s="37">
        <f t="shared" si="474"/>
        <v>4.0277777777777635E-2</v>
      </c>
      <c r="R482" s="37">
        <f t="shared" si="475"/>
        <v>6.9444444444444198E-4</v>
      </c>
      <c r="S482" s="37">
        <f t="shared" si="476"/>
        <v>4.0972222222222077E-2</v>
      </c>
      <c r="T482" s="37">
        <f t="shared" si="477"/>
        <v>6.94444444444553E-4</v>
      </c>
      <c r="U482" s="22">
        <v>29.5</v>
      </c>
      <c r="V482" s="22">
        <f>INDEX('Počty dní'!A:E,MATCH(E482,'Počty dní'!C:C,0),4)</f>
        <v>205</v>
      </c>
      <c r="W482" s="29">
        <f t="shared" si="465"/>
        <v>6047.5</v>
      </c>
    </row>
    <row r="483" spans="1:24" ht="15" thickBot="1" x14ac:dyDescent="0.35">
      <c r="A483" s="30">
        <v>634</v>
      </c>
      <c r="B483" s="31">
        <v>6034</v>
      </c>
      <c r="C483" s="31" t="s">
        <v>2</v>
      </c>
      <c r="D483" s="31"/>
      <c r="E483" s="31" t="str">
        <f t="shared" si="460"/>
        <v>X</v>
      </c>
      <c r="F483" s="31" t="s">
        <v>62</v>
      </c>
      <c r="G483" s="31">
        <v>25</v>
      </c>
      <c r="H483" s="31" t="str">
        <f t="shared" si="461"/>
        <v>XXX384/25</v>
      </c>
      <c r="I483" s="31" t="s">
        <v>10</v>
      </c>
      <c r="J483" s="31" t="s">
        <v>11</v>
      </c>
      <c r="K483" s="32">
        <v>0.78611111111111109</v>
      </c>
      <c r="L483" s="32">
        <v>0.78819444444444453</v>
      </c>
      <c r="M483" s="31" t="s">
        <v>17</v>
      </c>
      <c r="N483" s="32">
        <v>0.82777777777777783</v>
      </c>
      <c r="O483" s="31" t="s">
        <v>50</v>
      </c>
      <c r="P483" s="31"/>
      <c r="Q483" s="38">
        <f t="shared" si="462"/>
        <v>3.9583333333333304E-2</v>
      </c>
      <c r="R483" s="38">
        <f t="shared" si="463"/>
        <v>2.083333333333437E-3</v>
      </c>
      <c r="S483" s="38">
        <f t="shared" si="464"/>
        <v>4.1666666666666741E-2</v>
      </c>
      <c r="T483" s="38">
        <f t="shared" si="472"/>
        <v>6.8750000000000089E-2</v>
      </c>
      <c r="U483" s="31">
        <v>29.5</v>
      </c>
      <c r="V483" s="31">
        <f>INDEX('Počty dní'!A:E,MATCH(E483,'Počty dní'!C:C,0),4)</f>
        <v>205</v>
      </c>
      <c r="W483" s="33">
        <f t="shared" si="465"/>
        <v>6047.5</v>
      </c>
    </row>
    <row r="484" spans="1:24" ht="15" thickBot="1" x14ac:dyDescent="0.35">
      <c r="A484" s="8" t="str">
        <f ca="1">CONCATENATE(INDIRECT("R[-3]C[0]",FALSE),"celkem")</f>
        <v>634celkem</v>
      </c>
      <c r="B484" s="9"/>
      <c r="C484" s="9" t="str">
        <f ca="1">INDIRECT("R[-1]C[12]",FALSE)</f>
        <v>Jaroměřice n.Rok.,,aut.nádr.</v>
      </c>
      <c r="D484" s="10"/>
      <c r="E484" s="9"/>
      <c r="F484" s="10"/>
      <c r="G484" s="11"/>
      <c r="H484" s="12"/>
      <c r="I484" s="13"/>
      <c r="J484" s="14" t="str">
        <f ca="1">INDIRECT("R[-2]C[0]",FALSE)</f>
        <v>V</v>
      </c>
      <c r="K484" s="15"/>
      <c r="L484" s="16"/>
      <c r="M484" s="17"/>
      <c r="N484" s="16"/>
      <c r="O484" s="18"/>
      <c r="P484" s="9"/>
      <c r="Q484" s="39">
        <f>SUM(Q476:Q483)</f>
        <v>0.25138888888888855</v>
      </c>
      <c r="R484" s="39">
        <f>SUM(R476:R483)</f>
        <v>1.2500000000000289E-2</v>
      </c>
      <c r="S484" s="39">
        <f>SUM(S476:S483)</f>
        <v>0.26388888888888884</v>
      </c>
      <c r="T484" s="39">
        <f>SUM(T476:T483)</f>
        <v>0.17847222222222225</v>
      </c>
      <c r="U484" s="19">
        <f>SUM(U476:U483)</f>
        <v>184.8</v>
      </c>
      <c r="V484" s="20"/>
      <c r="W484" s="21">
        <f>SUM(W476:W483)</f>
        <v>37589</v>
      </c>
      <c r="X484" s="7"/>
    </row>
    <row r="486" spans="1:24" ht="15" thickBot="1" x14ac:dyDescent="0.35"/>
    <row r="487" spans="1:24" x14ac:dyDescent="0.3">
      <c r="A487" s="24">
        <v>635</v>
      </c>
      <c r="B487" s="25">
        <v>6035</v>
      </c>
      <c r="C487" s="25" t="s">
        <v>2</v>
      </c>
      <c r="D487" s="25"/>
      <c r="E487" s="25" t="str">
        <f t="shared" ref="E487:E496" si="478">CONCATENATE(C487,D487)</f>
        <v>X</v>
      </c>
      <c r="F487" s="25" t="s">
        <v>61</v>
      </c>
      <c r="G487" s="25">
        <v>2</v>
      </c>
      <c r="H487" s="25" t="str">
        <f t="shared" ref="H487:H496" si="479">CONCATENATE(F487,"/",G487)</f>
        <v>XXX381/2</v>
      </c>
      <c r="I487" s="25" t="s">
        <v>10</v>
      </c>
      <c r="J487" s="25" t="s">
        <v>11</v>
      </c>
      <c r="K487" s="26">
        <v>0.19722222222222222</v>
      </c>
      <c r="L487" s="26">
        <v>0.19791666666666666</v>
      </c>
      <c r="M487" s="25" t="s">
        <v>55</v>
      </c>
      <c r="N487" s="26">
        <v>0.22569444444444445</v>
      </c>
      <c r="O487" s="25" t="s">
        <v>17</v>
      </c>
      <c r="P487" s="25" t="str">
        <f t="shared" ref="P487:P495" si="480">IF(M488=O487,"OK","POZOR")</f>
        <v>OK</v>
      </c>
      <c r="Q487" s="36">
        <f t="shared" ref="Q487:Q496" si="481">IF(ISNUMBER(G487),N487-L487,IF(F487="přejezd",N487-L487,0))</f>
        <v>2.777777777777779E-2</v>
      </c>
      <c r="R487" s="36">
        <f t="shared" ref="R487:R496" si="482">IF(ISNUMBER(G487),L487-K487,0)</f>
        <v>6.9444444444444198E-4</v>
      </c>
      <c r="S487" s="36">
        <f t="shared" ref="S487:S496" si="483">Q487+R487</f>
        <v>2.8472222222222232E-2</v>
      </c>
      <c r="T487" s="36"/>
      <c r="U487" s="25">
        <v>23.7</v>
      </c>
      <c r="V487" s="25">
        <f>INDEX('Počty dní'!A:E,MATCH(E487,'Počty dní'!C:C,0),4)</f>
        <v>205</v>
      </c>
      <c r="W487" s="27">
        <f t="shared" ref="W487:W496" si="484">V487*U487</f>
        <v>4858.5</v>
      </c>
    </row>
    <row r="488" spans="1:24" x14ac:dyDescent="0.3">
      <c r="A488" s="28">
        <v>635</v>
      </c>
      <c r="B488" s="22">
        <v>6035</v>
      </c>
      <c r="C488" s="22" t="s">
        <v>2</v>
      </c>
      <c r="D488" s="22"/>
      <c r="E488" s="22" t="str">
        <f t="shared" si="478"/>
        <v>X</v>
      </c>
      <c r="F488" s="22" t="s">
        <v>61</v>
      </c>
      <c r="G488" s="22">
        <v>1</v>
      </c>
      <c r="H488" s="22" t="str">
        <f t="shared" si="479"/>
        <v>XXX381/1</v>
      </c>
      <c r="I488" s="22" t="s">
        <v>10</v>
      </c>
      <c r="J488" s="22" t="s">
        <v>11</v>
      </c>
      <c r="K488" s="23">
        <v>0.25555555555555559</v>
      </c>
      <c r="L488" s="23">
        <v>0.25694444444444448</v>
      </c>
      <c r="M488" s="22" t="s">
        <v>17</v>
      </c>
      <c r="N488" s="23">
        <v>0.28263888888888888</v>
      </c>
      <c r="O488" s="22" t="s">
        <v>55</v>
      </c>
      <c r="P488" s="22" t="str">
        <f t="shared" si="480"/>
        <v>OK</v>
      </c>
      <c r="Q488" s="37">
        <f t="shared" si="481"/>
        <v>2.5694444444444409E-2</v>
      </c>
      <c r="R488" s="37">
        <f t="shared" si="482"/>
        <v>1.388888888888884E-3</v>
      </c>
      <c r="S488" s="37">
        <f t="shared" si="483"/>
        <v>2.7083333333333293E-2</v>
      </c>
      <c r="T488" s="37">
        <f t="shared" ref="T488:T496" si="485">K488-N487</f>
        <v>2.9861111111111144E-2</v>
      </c>
      <c r="U488" s="22">
        <v>23.4</v>
      </c>
      <c r="V488" s="22">
        <f>INDEX('Počty dní'!A:E,MATCH(E488,'Počty dní'!C:C,0),4)</f>
        <v>205</v>
      </c>
      <c r="W488" s="29">
        <f t="shared" si="484"/>
        <v>4797</v>
      </c>
    </row>
    <row r="489" spans="1:24" x14ac:dyDescent="0.3">
      <c r="A489" s="28">
        <v>635</v>
      </c>
      <c r="B489" s="22">
        <v>6035</v>
      </c>
      <c r="C489" s="22" t="s">
        <v>2</v>
      </c>
      <c r="D489" s="22"/>
      <c r="E489" s="22" t="str">
        <f t="shared" si="478"/>
        <v>X</v>
      </c>
      <c r="F489" s="22" t="s">
        <v>61</v>
      </c>
      <c r="G489" s="22">
        <v>4</v>
      </c>
      <c r="H489" s="22" t="str">
        <f t="shared" si="479"/>
        <v>XXX381/4</v>
      </c>
      <c r="I489" s="22" t="s">
        <v>11</v>
      </c>
      <c r="J489" s="22" t="s">
        <v>11</v>
      </c>
      <c r="K489" s="23">
        <v>0.28333333333333333</v>
      </c>
      <c r="L489" s="23">
        <v>0.28472222222222221</v>
      </c>
      <c r="M489" s="22" t="s">
        <v>55</v>
      </c>
      <c r="N489" s="23">
        <v>0.31111111111111112</v>
      </c>
      <c r="O489" s="22" t="s">
        <v>17</v>
      </c>
      <c r="P489" s="22" t="str">
        <f t="shared" si="480"/>
        <v>OK</v>
      </c>
      <c r="Q489" s="37">
        <f t="shared" si="481"/>
        <v>2.6388888888888906E-2</v>
      </c>
      <c r="R489" s="37">
        <f t="shared" si="482"/>
        <v>1.388888888888884E-3</v>
      </c>
      <c r="S489" s="37">
        <f t="shared" si="483"/>
        <v>2.777777777777779E-2</v>
      </c>
      <c r="T489" s="37">
        <f t="shared" si="485"/>
        <v>6.9444444444444198E-4</v>
      </c>
      <c r="U489" s="22">
        <v>22.9</v>
      </c>
      <c r="V489" s="22">
        <f>INDEX('Počty dní'!A:E,MATCH(E489,'Počty dní'!C:C,0),4)</f>
        <v>205</v>
      </c>
      <c r="W489" s="29">
        <f t="shared" si="484"/>
        <v>4694.5</v>
      </c>
    </row>
    <row r="490" spans="1:24" x14ac:dyDescent="0.3">
      <c r="A490" s="28">
        <v>635</v>
      </c>
      <c r="B490" s="22">
        <v>6035</v>
      </c>
      <c r="C490" s="22" t="s">
        <v>2</v>
      </c>
      <c r="D490" s="22"/>
      <c r="E490" s="22" t="str">
        <f t="shared" si="478"/>
        <v>X</v>
      </c>
      <c r="F490" s="22" t="s">
        <v>61</v>
      </c>
      <c r="G490" s="22">
        <v>3</v>
      </c>
      <c r="H490" s="22" t="str">
        <f t="shared" si="479"/>
        <v>XXX381/3</v>
      </c>
      <c r="I490" s="22" t="s">
        <v>10</v>
      </c>
      <c r="J490" s="22" t="s">
        <v>11</v>
      </c>
      <c r="K490" s="23">
        <v>0.38680555555555557</v>
      </c>
      <c r="L490" s="23">
        <v>0.3888888888888889</v>
      </c>
      <c r="M490" s="22" t="s">
        <v>17</v>
      </c>
      <c r="N490" s="23">
        <v>0.4145833333333333</v>
      </c>
      <c r="O490" s="22" t="s">
        <v>55</v>
      </c>
      <c r="P490" s="22" t="str">
        <f t="shared" si="480"/>
        <v>OK</v>
      </c>
      <c r="Q490" s="37">
        <f t="shared" si="481"/>
        <v>2.5694444444444409E-2</v>
      </c>
      <c r="R490" s="37">
        <f t="shared" si="482"/>
        <v>2.0833333333333259E-3</v>
      </c>
      <c r="S490" s="37">
        <f t="shared" si="483"/>
        <v>2.7777777777777735E-2</v>
      </c>
      <c r="T490" s="37">
        <f t="shared" si="485"/>
        <v>7.5694444444444453E-2</v>
      </c>
      <c r="U490" s="22">
        <v>22.9</v>
      </c>
      <c r="V490" s="22">
        <f>INDEX('Počty dní'!A:E,MATCH(E490,'Počty dní'!C:C,0),4)</f>
        <v>205</v>
      </c>
      <c r="W490" s="29">
        <f t="shared" si="484"/>
        <v>4694.5</v>
      </c>
    </row>
    <row r="491" spans="1:24" x14ac:dyDescent="0.3">
      <c r="A491" s="28">
        <v>635</v>
      </c>
      <c r="B491" s="22">
        <v>6035</v>
      </c>
      <c r="C491" s="22" t="s">
        <v>2</v>
      </c>
      <c r="D491" s="22"/>
      <c r="E491" s="22" t="str">
        <f t="shared" si="478"/>
        <v>X</v>
      </c>
      <c r="F491" s="22" t="s">
        <v>61</v>
      </c>
      <c r="G491" s="22">
        <v>8</v>
      </c>
      <c r="H491" s="22" t="str">
        <f t="shared" si="479"/>
        <v>XXX381/8</v>
      </c>
      <c r="I491" s="22" t="s">
        <v>10</v>
      </c>
      <c r="J491" s="22" t="s">
        <v>11</v>
      </c>
      <c r="K491" s="23">
        <v>0.4152777777777778</v>
      </c>
      <c r="L491" s="23">
        <v>0.41666666666666669</v>
      </c>
      <c r="M491" s="22" t="s">
        <v>55</v>
      </c>
      <c r="N491" s="23">
        <v>0.44305555555555554</v>
      </c>
      <c r="O491" s="22" t="s">
        <v>17</v>
      </c>
      <c r="P491" s="22" t="str">
        <f t="shared" si="480"/>
        <v>OK</v>
      </c>
      <c r="Q491" s="37">
        <f t="shared" si="481"/>
        <v>2.6388888888888851E-2</v>
      </c>
      <c r="R491" s="37">
        <f t="shared" si="482"/>
        <v>1.388888888888884E-3</v>
      </c>
      <c r="S491" s="37">
        <f t="shared" si="483"/>
        <v>2.7777777777777735E-2</v>
      </c>
      <c r="T491" s="37">
        <f t="shared" si="485"/>
        <v>6.9444444444449749E-4</v>
      </c>
      <c r="U491" s="22">
        <v>22.9</v>
      </c>
      <c r="V491" s="22">
        <f>INDEX('Počty dní'!A:E,MATCH(E491,'Počty dní'!C:C,0),4)</f>
        <v>205</v>
      </c>
      <c r="W491" s="29">
        <f t="shared" si="484"/>
        <v>4694.5</v>
      </c>
    </row>
    <row r="492" spans="1:24" x14ac:dyDescent="0.3">
      <c r="A492" s="28">
        <v>635</v>
      </c>
      <c r="B492" s="22">
        <v>6035</v>
      </c>
      <c r="C492" s="22" t="s">
        <v>2</v>
      </c>
      <c r="D492" s="22"/>
      <c r="E492" s="22" t="str">
        <f t="shared" si="478"/>
        <v>X</v>
      </c>
      <c r="F492" s="22" t="s">
        <v>61</v>
      </c>
      <c r="G492" s="22">
        <v>5</v>
      </c>
      <c r="H492" s="22" t="str">
        <f t="shared" si="479"/>
        <v>XXX381/5</v>
      </c>
      <c r="I492" s="22" t="s">
        <v>10</v>
      </c>
      <c r="J492" s="22" t="s">
        <v>11</v>
      </c>
      <c r="K492" s="23">
        <v>0.52569444444444446</v>
      </c>
      <c r="L492" s="23">
        <v>0.52777777777777779</v>
      </c>
      <c r="M492" s="22" t="s">
        <v>17</v>
      </c>
      <c r="N492" s="23">
        <v>0.55972222222222223</v>
      </c>
      <c r="O492" s="22" t="s">
        <v>55</v>
      </c>
      <c r="P492" s="22" t="str">
        <f t="shared" si="480"/>
        <v>OK</v>
      </c>
      <c r="Q492" s="37">
        <f t="shared" si="481"/>
        <v>3.1944444444444442E-2</v>
      </c>
      <c r="R492" s="37">
        <f t="shared" si="482"/>
        <v>2.0833333333333259E-3</v>
      </c>
      <c r="S492" s="37">
        <f t="shared" si="483"/>
        <v>3.4027777777777768E-2</v>
      </c>
      <c r="T492" s="37">
        <f t="shared" si="485"/>
        <v>8.2638888888888928E-2</v>
      </c>
      <c r="U492" s="22">
        <v>28.1</v>
      </c>
      <c r="V492" s="22">
        <f>INDEX('Počty dní'!A:E,MATCH(E492,'Počty dní'!C:C,0),4)</f>
        <v>205</v>
      </c>
      <c r="W492" s="29">
        <f t="shared" si="484"/>
        <v>5760.5</v>
      </c>
    </row>
    <row r="493" spans="1:24" x14ac:dyDescent="0.3">
      <c r="A493" s="28">
        <v>635</v>
      </c>
      <c r="B493" s="22">
        <v>6035</v>
      </c>
      <c r="C493" s="22" t="s">
        <v>2</v>
      </c>
      <c r="D493" s="22"/>
      <c r="E493" s="22" t="str">
        <f t="shared" si="478"/>
        <v>X</v>
      </c>
      <c r="F493" s="22" t="s">
        <v>61</v>
      </c>
      <c r="G493" s="22">
        <v>10</v>
      </c>
      <c r="H493" s="22" t="str">
        <f t="shared" si="479"/>
        <v>XXX381/10</v>
      </c>
      <c r="I493" s="22" t="s">
        <v>10</v>
      </c>
      <c r="J493" s="22" t="s">
        <v>11</v>
      </c>
      <c r="K493" s="23">
        <v>0.56111111111111112</v>
      </c>
      <c r="L493" s="23">
        <v>0.5625</v>
      </c>
      <c r="M493" s="22" t="s">
        <v>55</v>
      </c>
      <c r="N493" s="23">
        <v>0.58888888888888891</v>
      </c>
      <c r="O493" s="22" t="s">
        <v>17</v>
      </c>
      <c r="P493" s="22" t="str">
        <f t="shared" si="480"/>
        <v>OK</v>
      </c>
      <c r="Q493" s="37">
        <f t="shared" si="481"/>
        <v>2.6388888888888906E-2</v>
      </c>
      <c r="R493" s="37">
        <f t="shared" si="482"/>
        <v>1.388888888888884E-3</v>
      </c>
      <c r="S493" s="37">
        <f t="shared" si="483"/>
        <v>2.777777777777779E-2</v>
      </c>
      <c r="T493" s="37">
        <f t="shared" si="485"/>
        <v>1.388888888888884E-3</v>
      </c>
      <c r="U493" s="22">
        <v>23.4</v>
      </c>
      <c r="V493" s="22">
        <f>INDEX('Počty dní'!A:E,MATCH(E493,'Počty dní'!C:C,0),4)</f>
        <v>205</v>
      </c>
      <c r="W493" s="29">
        <f t="shared" si="484"/>
        <v>4797</v>
      </c>
    </row>
    <row r="494" spans="1:24" x14ac:dyDescent="0.3">
      <c r="A494" s="28">
        <v>635</v>
      </c>
      <c r="B494" s="22">
        <v>6035</v>
      </c>
      <c r="C494" s="22" t="s">
        <v>2</v>
      </c>
      <c r="D494" s="22"/>
      <c r="E494" s="22" t="str">
        <f t="shared" si="478"/>
        <v>X</v>
      </c>
      <c r="F494" s="22" t="s">
        <v>61</v>
      </c>
      <c r="G494" s="22">
        <v>11</v>
      </c>
      <c r="H494" s="22" t="str">
        <f t="shared" si="479"/>
        <v>XXX381/11</v>
      </c>
      <c r="I494" s="22" t="s">
        <v>11</v>
      </c>
      <c r="J494" s="22" t="s">
        <v>11</v>
      </c>
      <c r="K494" s="23">
        <v>0.60763888888888895</v>
      </c>
      <c r="L494" s="23">
        <v>0.61111111111111105</v>
      </c>
      <c r="M494" s="22" t="s">
        <v>17</v>
      </c>
      <c r="N494" s="23">
        <v>0.6381944444444444</v>
      </c>
      <c r="O494" s="22" t="s">
        <v>55</v>
      </c>
      <c r="P494" s="22" t="str">
        <f t="shared" si="480"/>
        <v>OK</v>
      </c>
      <c r="Q494" s="37">
        <f t="shared" si="481"/>
        <v>2.7083333333333348E-2</v>
      </c>
      <c r="R494" s="37">
        <f t="shared" si="482"/>
        <v>3.4722222222220989E-3</v>
      </c>
      <c r="S494" s="37">
        <f t="shared" si="483"/>
        <v>3.0555555555555447E-2</v>
      </c>
      <c r="T494" s="37">
        <f t="shared" si="485"/>
        <v>1.8750000000000044E-2</v>
      </c>
      <c r="U494" s="22">
        <v>23.7</v>
      </c>
      <c r="V494" s="22">
        <f>INDEX('Počty dní'!A:E,MATCH(E494,'Počty dní'!C:C,0),4)</f>
        <v>205</v>
      </c>
      <c r="W494" s="29">
        <f t="shared" si="484"/>
        <v>4858.5</v>
      </c>
    </row>
    <row r="495" spans="1:24" x14ac:dyDescent="0.3">
      <c r="A495" s="28">
        <v>635</v>
      </c>
      <c r="B495" s="22">
        <v>6035</v>
      </c>
      <c r="C495" s="22" t="s">
        <v>2</v>
      </c>
      <c r="D495" s="22"/>
      <c r="E495" s="22" t="str">
        <f t="shared" si="478"/>
        <v>X</v>
      </c>
      <c r="F495" s="22" t="s">
        <v>61</v>
      </c>
      <c r="G495" s="22">
        <v>14</v>
      </c>
      <c r="H495" s="22" t="str">
        <f t="shared" si="479"/>
        <v>XXX381/14</v>
      </c>
      <c r="I495" s="22" t="s">
        <v>10</v>
      </c>
      <c r="J495" s="22" t="s">
        <v>11</v>
      </c>
      <c r="K495" s="23">
        <v>0.64444444444444449</v>
      </c>
      <c r="L495" s="23">
        <v>0.64583333333333337</v>
      </c>
      <c r="M495" s="22" t="s">
        <v>55</v>
      </c>
      <c r="N495" s="23">
        <v>0.67222222222222217</v>
      </c>
      <c r="O495" s="22" t="s">
        <v>17</v>
      </c>
      <c r="P495" s="22" t="str">
        <f t="shared" si="480"/>
        <v>OK</v>
      </c>
      <c r="Q495" s="37">
        <f t="shared" si="481"/>
        <v>2.6388888888888795E-2</v>
      </c>
      <c r="R495" s="37">
        <f t="shared" si="482"/>
        <v>1.388888888888884E-3</v>
      </c>
      <c r="S495" s="37">
        <f t="shared" si="483"/>
        <v>2.7777777777777679E-2</v>
      </c>
      <c r="T495" s="37">
        <f t="shared" si="485"/>
        <v>6.2500000000000888E-3</v>
      </c>
      <c r="U495" s="22">
        <v>22.9</v>
      </c>
      <c r="V495" s="22">
        <f>INDEX('Počty dní'!A:E,MATCH(E495,'Počty dní'!C:C,0),4)</f>
        <v>205</v>
      </c>
      <c r="W495" s="29">
        <f t="shared" si="484"/>
        <v>4694.5</v>
      </c>
    </row>
    <row r="496" spans="1:24" ht="15" thickBot="1" x14ac:dyDescent="0.35">
      <c r="A496" s="30">
        <v>635</v>
      </c>
      <c r="B496" s="31">
        <v>6035</v>
      </c>
      <c r="C496" s="31" t="s">
        <v>2</v>
      </c>
      <c r="D496" s="31"/>
      <c r="E496" s="31" t="str">
        <f t="shared" si="478"/>
        <v>X</v>
      </c>
      <c r="F496" s="31" t="s">
        <v>61</v>
      </c>
      <c r="G496" s="31">
        <v>13</v>
      </c>
      <c r="H496" s="31" t="str">
        <f t="shared" si="479"/>
        <v>XXX381/13</v>
      </c>
      <c r="I496" s="31" t="s">
        <v>10</v>
      </c>
      <c r="J496" s="31" t="s">
        <v>11</v>
      </c>
      <c r="K496" s="32">
        <v>0.69236111111111109</v>
      </c>
      <c r="L496" s="32">
        <v>0.69444444444444453</v>
      </c>
      <c r="M496" s="31" t="s">
        <v>17</v>
      </c>
      <c r="N496" s="32">
        <v>0.72013888888888899</v>
      </c>
      <c r="O496" s="31" t="s">
        <v>55</v>
      </c>
      <c r="P496" s="31"/>
      <c r="Q496" s="38">
        <f t="shared" si="481"/>
        <v>2.5694444444444464E-2</v>
      </c>
      <c r="R496" s="38">
        <f t="shared" si="482"/>
        <v>2.083333333333437E-3</v>
      </c>
      <c r="S496" s="38">
        <f t="shared" si="483"/>
        <v>2.7777777777777901E-2</v>
      </c>
      <c r="T496" s="38">
        <f t="shared" si="485"/>
        <v>2.0138888888888928E-2</v>
      </c>
      <c r="U496" s="31">
        <v>22.9</v>
      </c>
      <c r="V496" s="31">
        <f>INDEX('Počty dní'!A:E,MATCH(E496,'Počty dní'!C:C,0),4)</f>
        <v>205</v>
      </c>
      <c r="W496" s="33">
        <f t="shared" si="484"/>
        <v>4694.5</v>
      </c>
    </row>
    <row r="497" spans="1:24" ht="15" thickBot="1" x14ac:dyDescent="0.35">
      <c r="A497" s="8" t="str">
        <f ca="1">CONCATENATE(INDIRECT("R[-3]C[0]",FALSE),"celkem")</f>
        <v>635celkem</v>
      </c>
      <c r="B497" s="9"/>
      <c r="C497" s="9" t="str">
        <f ca="1">INDIRECT("R[-1]C[12]",FALSE)</f>
        <v>Příštpo</v>
      </c>
      <c r="D497" s="10"/>
      <c r="E497" s="9"/>
      <c r="F497" s="10"/>
      <c r="G497" s="11"/>
      <c r="H497" s="12"/>
      <c r="I497" s="13"/>
      <c r="J497" s="14" t="str">
        <f ca="1">INDIRECT("R[-2]C[0]",FALSE)</f>
        <v>V</v>
      </c>
      <c r="K497" s="15"/>
      <c r="L497" s="16"/>
      <c r="M497" s="17"/>
      <c r="N497" s="16"/>
      <c r="O497" s="18"/>
      <c r="P497" s="9"/>
      <c r="Q497" s="39">
        <f>SUM(Q487:Q496)</f>
        <v>0.26944444444444432</v>
      </c>
      <c r="R497" s="39">
        <f>SUM(R487:R496)</f>
        <v>1.7361111111111049E-2</v>
      </c>
      <c r="S497" s="39">
        <f>SUM(S487:S496)</f>
        <v>0.28680555555555537</v>
      </c>
      <c r="T497" s="39">
        <f>SUM(T487:T496)</f>
        <v>0.23611111111111141</v>
      </c>
      <c r="U497" s="19">
        <f>SUM(U487:U496)</f>
        <v>236.8</v>
      </c>
      <c r="V497" s="20"/>
      <c r="W497" s="21">
        <f>SUM(W487:W496)</f>
        <v>48544</v>
      </c>
      <c r="X497" s="7"/>
    </row>
    <row r="498" spans="1:24" x14ac:dyDescent="0.3">
      <c r="L498" s="1"/>
      <c r="N498" s="1"/>
    </row>
    <row r="499" spans="1:24" ht="15" thickBot="1" x14ac:dyDescent="0.35"/>
    <row r="500" spans="1:24" x14ac:dyDescent="0.3">
      <c r="A500" s="24">
        <v>636</v>
      </c>
      <c r="B500" s="25">
        <v>6036</v>
      </c>
      <c r="C500" s="25" t="s">
        <v>2</v>
      </c>
      <c r="D500" s="25"/>
      <c r="E500" s="25" t="str">
        <f t="shared" ref="E500:E507" si="486">CONCATENATE(C500,D500)</f>
        <v>X</v>
      </c>
      <c r="F500" s="25" t="s">
        <v>131</v>
      </c>
      <c r="G500" s="25">
        <v>2</v>
      </c>
      <c r="H500" s="25" t="str">
        <f t="shared" ref="H500:H507" si="487">CONCATENATE(F500,"/",G500)</f>
        <v>XXX456/2</v>
      </c>
      <c r="I500" s="25" t="s">
        <v>10</v>
      </c>
      <c r="J500" s="25" t="s">
        <v>10</v>
      </c>
      <c r="K500" s="26">
        <v>0.20416666666666669</v>
      </c>
      <c r="L500" s="26">
        <v>0.20486111111111113</v>
      </c>
      <c r="M500" s="25" t="s">
        <v>46</v>
      </c>
      <c r="N500" s="26">
        <v>0.21875</v>
      </c>
      <c r="O500" s="25" t="s">
        <v>17</v>
      </c>
      <c r="P500" s="25" t="str">
        <f t="shared" ref="P500:P506" si="488">IF(M501=O500,"OK","POZOR")</f>
        <v>OK</v>
      </c>
      <c r="Q500" s="36">
        <f t="shared" ref="Q500:Q507" si="489">IF(ISNUMBER(G500),N500-L500,IF(F500="přejezd",N500-L500,0))</f>
        <v>1.3888888888888867E-2</v>
      </c>
      <c r="R500" s="36">
        <f t="shared" ref="R500:R507" si="490">IF(ISNUMBER(G500),L500-K500,0)</f>
        <v>6.9444444444444198E-4</v>
      </c>
      <c r="S500" s="36">
        <f t="shared" ref="S500:S507" si="491">Q500+R500</f>
        <v>1.4583333333333309E-2</v>
      </c>
      <c r="T500" s="36"/>
      <c r="U500" s="25">
        <v>12.2</v>
      </c>
      <c r="V500" s="25">
        <f>INDEX('Počty dní'!A:E,MATCH(E500,'Počty dní'!C:C,0),4)</f>
        <v>205</v>
      </c>
      <c r="W500" s="27">
        <f t="shared" ref="W500:W507" si="492">V500*U500</f>
        <v>2501</v>
      </c>
    </row>
    <row r="501" spans="1:24" x14ac:dyDescent="0.3">
      <c r="A501" s="28">
        <v>636</v>
      </c>
      <c r="B501" s="22">
        <v>6036</v>
      </c>
      <c r="C501" s="22" t="s">
        <v>2</v>
      </c>
      <c r="D501" s="22"/>
      <c r="E501" s="22" t="str">
        <f t="shared" si="486"/>
        <v>X</v>
      </c>
      <c r="F501" s="22" t="s">
        <v>137</v>
      </c>
      <c r="G501" s="22">
        <v>1</v>
      </c>
      <c r="H501" s="22" t="str">
        <f t="shared" si="487"/>
        <v>XXX482/1</v>
      </c>
      <c r="I501" s="22" t="s">
        <v>10</v>
      </c>
      <c r="J501" s="22" t="s">
        <v>10</v>
      </c>
      <c r="K501" s="23">
        <v>0.22083333333333333</v>
      </c>
      <c r="L501" s="23">
        <v>0.22222222222222221</v>
      </c>
      <c r="M501" s="22" t="s">
        <v>17</v>
      </c>
      <c r="N501" s="23">
        <v>0.2638888888888889</v>
      </c>
      <c r="O501" s="22" t="s">
        <v>47</v>
      </c>
      <c r="P501" s="22" t="str">
        <f t="shared" ref="P501:P505" si="493">IF(M502=O501,"OK","POZOR")</f>
        <v>OK</v>
      </c>
      <c r="Q501" s="37">
        <f t="shared" ref="Q501:Q505" si="494">IF(ISNUMBER(G501),N501-L501,IF(F501="přejezd",N501-L501,0))</f>
        <v>4.1666666666666685E-2</v>
      </c>
      <c r="R501" s="37">
        <f t="shared" ref="R501:R505" si="495">IF(ISNUMBER(G501),L501-K501,0)</f>
        <v>1.388888888888884E-3</v>
      </c>
      <c r="S501" s="37">
        <f t="shared" ref="S501:S505" si="496">Q501+R501</f>
        <v>4.3055555555555569E-2</v>
      </c>
      <c r="T501" s="37">
        <f t="shared" ref="T501:T505" si="497">K501-N500</f>
        <v>2.0833333333333259E-3</v>
      </c>
      <c r="U501" s="22">
        <v>43.1</v>
      </c>
      <c r="V501" s="22">
        <f>INDEX('Počty dní'!A:E,MATCH(E501,'Počty dní'!C:C,0),4)</f>
        <v>205</v>
      </c>
      <c r="W501" s="29">
        <f t="shared" si="492"/>
        <v>8835.5</v>
      </c>
    </row>
    <row r="502" spans="1:24" x14ac:dyDescent="0.3">
      <c r="A502" s="28">
        <v>636</v>
      </c>
      <c r="B502" s="22">
        <v>6036</v>
      </c>
      <c r="C502" s="22" t="s">
        <v>2</v>
      </c>
      <c r="D502" s="22"/>
      <c r="E502" s="22" t="str">
        <f t="shared" si="486"/>
        <v>X</v>
      </c>
      <c r="F502" s="22" t="s">
        <v>137</v>
      </c>
      <c r="G502" s="22">
        <v>8</v>
      </c>
      <c r="H502" s="22" t="str">
        <f t="shared" si="487"/>
        <v>XXX482/8</v>
      </c>
      <c r="I502" s="22" t="s">
        <v>10</v>
      </c>
      <c r="J502" s="22" t="s">
        <v>10</v>
      </c>
      <c r="K502" s="23">
        <v>0.26944444444444443</v>
      </c>
      <c r="L502" s="23">
        <v>0.2722222222222222</v>
      </c>
      <c r="M502" s="22" t="s">
        <v>47</v>
      </c>
      <c r="N502" s="23">
        <v>0.31527777777777777</v>
      </c>
      <c r="O502" s="22" t="s">
        <v>17</v>
      </c>
      <c r="P502" s="22" t="str">
        <f t="shared" si="493"/>
        <v>OK</v>
      </c>
      <c r="Q502" s="37">
        <f t="shared" si="494"/>
        <v>4.3055555555555569E-2</v>
      </c>
      <c r="R502" s="37">
        <f t="shared" si="495"/>
        <v>2.7777777777777679E-3</v>
      </c>
      <c r="S502" s="37">
        <f t="shared" si="496"/>
        <v>4.5833333333333337E-2</v>
      </c>
      <c r="T502" s="37">
        <f t="shared" si="497"/>
        <v>5.5555555555555358E-3</v>
      </c>
      <c r="U502" s="22">
        <v>38.700000000000003</v>
      </c>
      <c r="V502" s="22">
        <f>INDEX('Počty dní'!A:E,MATCH(E502,'Počty dní'!C:C,0),4)</f>
        <v>205</v>
      </c>
      <c r="W502" s="29">
        <f t="shared" si="492"/>
        <v>7933.5000000000009</v>
      </c>
    </row>
    <row r="503" spans="1:24" x14ac:dyDescent="0.3">
      <c r="A503" s="28">
        <v>636</v>
      </c>
      <c r="B503" s="22">
        <v>6036</v>
      </c>
      <c r="C503" s="22" t="s">
        <v>2</v>
      </c>
      <c r="D503" s="22"/>
      <c r="E503" s="22" t="str">
        <f>CONCATENATE(C503,D503)</f>
        <v>X</v>
      </c>
      <c r="F503" s="22" t="s">
        <v>136</v>
      </c>
      <c r="G503" s="22">
        <v>5</v>
      </c>
      <c r="H503" s="22" t="str">
        <f>CONCATENATE(F503,"/",G503)</f>
        <v>XXX481/5</v>
      </c>
      <c r="I503" s="22" t="s">
        <v>10</v>
      </c>
      <c r="J503" s="22" t="s">
        <v>10</v>
      </c>
      <c r="K503" s="23">
        <v>0.52222222222222225</v>
      </c>
      <c r="L503" s="23">
        <v>0.52430555555555558</v>
      </c>
      <c r="M503" s="22" t="s">
        <v>17</v>
      </c>
      <c r="N503" s="23">
        <v>0.55555555555555558</v>
      </c>
      <c r="O503" s="22" t="s">
        <v>42</v>
      </c>
      <c r="P503" s="22" t="str">
        <f t="shared" si="493"/>
        <v>OK</v>
      </c>
      <c r="Q503" s="37">
        <f t="shared" si="494"/>
        <v>3.125E-2</v>
      </c>
      <c r="R503" s="37">
        <f t="shared" si="495"/>
        <v>2.0833333333333259E-3</v>
      </c>
      <c r="S503" s="37">
        <f t="shared" si="496"/>
        <v>3.3333333333333326E-2</v>
      </c>
      <c r="T503" s="37">
        <f t="shared" si="497"/>
        <v>0.20694444444444449</v>
      </c>
      <c r="U503" s="22">
        <v>28.7</v>
      </c>
      <c r="V503" s="22">
        <f>INDEX('Počty dní'!A:E,MATCH(E503,'Počty dní'!C:C,0),4)</f>
        <v>205</v>
      </c>
      <c r="W503" s="29">
        <f>V503*U503</f>
        <v>5883.5</v>
      </c>
    </row>
    <row r="504" spans="1:24" x14ac:dyDescent="0.3">
      <c r="A504" s="28">
        <v>636</v>
      </c>
      <c r="B504" s="22">
        <v>6036</v>
      </c>
      <c r="C504" s="22" t="s">
        <v>2</v>
      </c>
      <c r="D504" s="22"/>
      <c r="E504" s="22" t="str">
        <f>CONCATENATE(C504,D504)</f>
        <v>X</v>
      </c>
      <c r="F504" s="22" t="s">
        <v>136</v>
      </c>
      <c r="G504" s="22">
        <v>12</v>
      </c>
      <c r="H504" s="22" t="str">
        <f>CONCATENATE(F504,"/",G504)</f>
        <v>XXX481/12</v>
      </c>
      <c r="I504" s="22" t="s">
        <v>10</v>
      </c>
      <c r="J504" s="22" t="s">
        <v>10</v>
      </c>
      <c r="K504" s="23">
        <v>0.5625</v>
      </c>
      <c r="L504" s="23">
        <v>0.56388888888888888</v>
      </c>
      <c r="M504" s="22" t="s">
        <v>42</v>
      </c>
      <c r="N504" s="23">
        <v>0.60069444444444442</v>
      </c>
      <c r="O504" s="22" t="s">
        <v>17</v>
      </c>
      <c r="P504" s="22" t="str">
        <f t="shared" si="493"/>
        <v>OK</v>
      </c>
      <c r="Q504" s="37">
        <f t="shared" si="494"/>
        <v>3.6805555555555536E-2</v>
      </c>
      <c r="R504" s="37">
        <f t="shared" si="495"/>
        <v>1.388888888888884E-3</v>
      </c>
      <c r="S504" s="37">
        <f t="shared" si="496"/>
        <v>3.819444444444442E-2</v>
      </c>
      <c r="T504" s="37">
        <f t="shared" si="497"/>
        <v>6.9444444444444198E-3</v>
      </c>
      <c r="U504" s="22">
        <v>32.6</v>
      </c>
      <c r="V504" s="22">
        <f>INDEX('Počty dní'!A:E,MATCH(E504,'Počty dní'!C:C,0),4)</f>
        <v>205</v>
      </c>
      <c r="W504" s="29">
        <f>V504*U504</f>
        <v>6683</v>
      </c>
    </row>
    <row r="505" spans="1:24" x14ac:dyDescent="0.3">
      <c r="A505" s="28">
        <v>636</v>
      </c>
      <c r="B505" s="22">
        <v>6036</v>
      </c>
      <c r="C505" s="22" t="s">
        <v>2</v>
      </c>
      <c r="D505" s="22"/>
      <c r="E505" s="22" t="str">
        <f>CONCATENATE(C505,D505)</f>
        <v>X</v>
      </c>
      <c r="F505" s="22" t="s">
        <v>136</v>
      </c>
      <c r="G505" s="22">
        <v>9</v>
      </c>
      <c r="H505" s="22" t="str">
        <f>CONCATENATE(F505,"/",G505)</f>
        <v>XXX481/9</v>
      </c>
      <c r="I505" s="22" t="s">
        <v>10</v>
      </c>
      <c r="J505" s="22" t="s">
        <v>10</v>
      </c>
      <c r="K505" s="23">
        <v>0.60416666666666663</v>
      </c>
      <c r="L505" s="23">
        <v>0.60763888888888895</v>
      </c>
      <c r="M505" s="22" t="s">
        <v>17</v>
      </c>
      <c r="N505" s="23">
        <v>0.64444444444444449</v>
      </c>
      <c r="O505" s="22" t="s">
        <v>42</v>
      </c>
      <c r="P505" s="22" t="str">
        <f t="shared" si="493"/>
        <v>OK</v>
      </c>
      <c r="Q505" s="37">
        <f t="shared" si="494"/>
        <v>3.6805555555555536E-2</v>
      </c>
      <c r="R505" s="37">
        <f t="shared" si="495"/>
        <v>3.4722222222223209E-3</v>
      </c>
      <c r="S505" s="37">
        <f t="shared" si="496"/>
        <v>4.0277777777777857E-2</v>
      </c>
      <c r="T505" s="37">
        <f t="shared" si="497"/>
        <v>3.4722222222222099E-3</v>
      </c>
      <c r="U505" s="22">
        <v>32.9</v>
      </c>
      <c r="V505" s="22">
        <f>INDEX('Počty dní'!A:E,MATCH(E505,'Počty dní'!C:C,0),4)</f>
        <v>205</v>
      </c>
      <c r="W505" s="29">
        <f>V505*U505</f>
        <v>6744.5</v>
      </c>
    </row>
    <row r="506" spans="1:24" x14ac:dyDescent="0.3">
      <c r="A506" s="28">
        <v>636</v>
      </c>
      <c r="B506" s="22">
        <v>6036</v>
      </c>
      <c r="C506" s="22" t="s">
        <v>2</v>
      </c>
      <c r="D506" s="22"/>
      <c r="E506" s="22" t="str">
        <f>CONCATENATE(C506,D506)</f>
        <v>X</v>
      </c>
      <c r="F506" s="22" t="s">
        <v>136</v>
      </c>
      <c r="G506" s="22">
        <v>14</v>
      </c>
      <c r="H506" s="22" t="str">
        <f>CONCATENATE(F506,"/",G506)</f>
        <v>XXX481/14</v>
      </c>
      <c r="I506" s="22" t="s">
        <v>10</v>
      </c>
      <c r="J506" s="22" t="s">
        <v>10</v>
      </c>
      <c r="K506" s="23">
        <v>0.65138888888888891</v>
      </c>
      <c r="L506" s="23">
        <v>0.65277777777777779</v>
      </c>
      <c r="M506" s="22" t="s">
        <v>42</v>
      </c>
      <c r="N506" s="23">
        <v>0.68402777777777779</v>
      </c>
      <c r="O506" s="22" t="s">
        <v>17</v>
      </c>
      <c r="P506" s="22" t="str">
        <f t="shared" si="488"/>
        <v>OK</v>
      </c>
      <c r="Q506" s="37">
        <f t="shared" si="489"/>
        <v>3.125E-2</v>
      </c>
      <c r="R506" s="37">
        <f t="shared" si="490"/>
        <v>1.388888888888884E-3</v>
      </c>
      <c r="S506" s="37">
        <f t="shared" si="491"/>
        <v>3.2638888888888884E-2</v>
      </c>
      <c r="T506" s="37">
        <f t="shared" ref="T506:T507" si="498">K506-N505</f>
        <v>6.9444444444444198E-3</v>
      </c>
      <c r="U506" s="22">
        <v>28.7</v>
      </c>
      <c r="V506" s="22">
        <f>INDEX('Počty dní'!A:E,MATCH(E506,'Počty dní'!C:C,0),4)</f>
        <v>205</v>
      </c>
      <c r="W506" s="29">
        <f>V506*U506</f>
        <v>5883.5</v>
      </c>
    </row>
    <row r="507" spans="1:24" ht="15" thickBot="1" x14ac:dyDescent="0.35">
      <c r="A507" s="30">
        <v>636</v>
      </c>
      <c r="B507" s="31">
        <v>6036</v>
      </c>
      <c r="C507" s="31" t="s">
        <v>2</v>
      </c>
      <c r="D507" s="31"/>
      <c r="E507" s="31" t="str">
        <f t="shared" si="486"/>
        <v>X</v>
      </c>
      <c r="F507" s="31" t="s">
        <v>131</v>
      </c>
      <c r="G507" s="31">
        <v>9</v>
      </c>
      <c r="H507" s="31" t="str">
        <f t="shared" si="487"/>
        <v>XXX456/9</v>
      </c>
      <c r="I507" s="31" t="s">
        <v>10</v>
      </c>
      <c r="J507" s="31" t="s">
        <v>10</v>
      </c>
      <c r="K507" s="32">
        <v>0.73263888888888884</v>
      </c>
      <c r="L507" s="32">
        <v>0.73402777777777783</v>
      </c>
      <c r="M507" s="31" t="s">
        <v>17</v>
      </c>
      <c r="N507" s="32">
        <v>0.74861111111111101</v>
      </c>
      <c r="O507" s="31" t="s">
        <v>46</v>
      </c>
      <c r="P507" s="31"/>
      <c r="Q507" s="38">
        <f t="shared" si="489"/>
        <v>1.4583333333333171E-2</v>
      </c>
      <c r="R507" s="38">
        <f t="shared" si="490"/>
        <v>1.388888888888995E-3</v>
      </c>
      <c r="S507" s="38">
        <f t="shared" si="491"/>
        <v>1.5972222222222165E-2</v>
      </c>
      <c r="T507" s="38">
        <f t="shared" si="498"/>
        <v>4.8611111111111049E-2</v>
      </c>
      <c r="U507" s="31">
        <v>12.2</v>
      </c>
      <c r="V507" s="31">
        <f>INDEX('Počty dní'!A:E,MATCH(E507,'Počty dní'!C:C,0),4)</f>
        <v>205</v>
      </c>
      <c r="W507" s="33">
        <f t="shared" si="492"/>
        <v>2501</v>
      </c>
    </row>
    <row r="508" spans="1:24" ht="15" thickBot="1" x14ac:dyDescent="0.35">
      <c r="A508" s="8" t="str">
        <f ca="1">CONCATENATE(INDIRECT("R[-3]C[0]",FALSE),"celkem")</f>
        <v>636celkem</v>
      </c>
      <c r="B508" s="9"/>
      <c r="C508" s="9" t="str">
        <f ca="1">INDIRECT("R[-1]C[12]",FALSE)</f>
        <v>Vladislav,Střížov</v>
      </c>
      <c r="D508" s="10"/>
      <c r="E508" s="9"/>
      <c r="F508" s="10"/>
      <c r="G508" s="11"/>
      <c r="H508" s="12"/>
      <c r="I508" s="13"/>
      <c r="J508" s="14" t="str">
        <f ca="1">INDIRECT("R[-2]C[0]",FALSE)</f>
        <v>S</v>
      </c>
      <c r="K508" s="15"/>
      <c r="L508" s="16"/>
      <c r="M508" s="17"/>
      <c r="N508" s="16"/>
      <c r="O508" s="18"/>
      <c r="P508" s="9"/>
      <c r="Q508" s="39">
        <f>SUM(Q500:Q507)</f>
        <v>0.24930555555555536</v>
      </c>
      <c r="R508" s="39">
        <f>SUM(R500:R507)</f>
        <v>1.4583333333333504E-2</v>
      </c>
      <c r="S508" s="39">
        <f>SUM(S500:S507)</f>
        <v>0.26388888888888884</v>
      </c>
      <c r="T508" s="39">
        <f>SUM(T500:T507)</f>
        <v>0.28055555555555545</v>
      </c>
      <c r="U508" s="19">
        <f>SUM(U500:U507)</f>
        <v>229.1</v>
      </c>
      <c r="V508" s="20"/>
      <c r="W508" s="21">
        <f>SUM(W500:W507)</f>
        <v>46965.5</v>
      </c>
      <c r="X508" s="7"/>
    </row>
    <row r="510" spans="1:24" ht="15" thickBot="1" x14ac:dyDescent="0.35">
      <c r="L510" s="1"/>
      <c r="N510" s="1"/>
    </row>
    <row r="511" spans="1:24" x14ac:dyDescent="0.3">
      <c r="A511" s="24">
        <v>637</v>
      </c>
      <c r="B511" s="25">
        <v>6037</v>
      </c>
      <c r="C511" s="25" t="s">
        <v>2</v>
      </c>
      <c r="D511" s="25"/>
      <c r="E511" s="25" t="str">
        <f t="shared" ref="E511:E522" si="499">CONCATENATE(C511,D511)</f>
        <v>X</v>
      </c>
      <c r="F511" s="25" t="s">
        <v>137</v>
      </c>
      <c r="G511" s="25">
        <v>52</v>
      </c>
      <c r="H511" s="25" t="str">
        <f t="shared" ref="H511:H522" si="500">CONCATENATE(F511,"/",G511)</f>
        <v>XXX482/52</v>
      </c>
      <c r="I511" s="25" t="s">
        <v>10</v>
      </c>
      <c r="J511" s="25" t="s">
        <v>11</v>
      </c>
      <c r="K511" s="26">
        <v>0.17986111111111111</v>
      </c>
      <c r="L511" s="26">
        <v>0.18055555555555555</v>
      </c>
      <c r="M511" s="25" t="s">
        <v>49</v>
      </c>
      <c r="N511" s="26">
        <v>0.1875</v>
      </c>
      <c r="O511" s="25" t="s">
        <v>48</v>
      </c>
      <c r="P511" s="25" t="str">
        <f t="shared" ref="P511:P521" si="501">IF(M512=O511,"OK","POZOR")</f>
        <v>OK</v>
      </c>
      <c r="Q511" s="36">
        <f t="shared" ref="Q511:Q522" si="502">IF(ISNUMBER(G511),N511-L511,IF(F511="přejezd",N511-L511,0))</f>
        <v>6.9444444444444475E-3</v>
      </c>
      <c r="R511" s="36">
        <f t="shared" ref="R511:R522" si="503">IF(ISNUMBER(G511),L511-K511,0)</f>
        <v>6.9444444444444198E-4</v>
      </c>
      <c r="S511" s="36">
        <f t="shared" ref="S511:S522" si="504">Q511+R511</f>
        <v>7.6388888888888895E-3</v>
      </c>
      <c r="T511" s="36"/>
      <c r="U511" s="25">
        <v>7.1</v>
      </c>
      <c r="V511" s="25">
        <f>INDEX('Počty dní'!A:E,MATCH(E511,'Počty dní'!C:C,0),4)</f>
        <v>205</v>
      </c>
      <c r="W511" s="27">
        <f t="shared" ref="W511:W522" si="505">V511*U511</f>
        <v>1455.5</v>
      </c>
    </row>
    <row r="512" spans="1:24" x14ac:dyDescent="0.3">
      <c r="A512" s="28">
        <v>637</v>
      </c>
      <c r="B512" s="22">
        <v>6037</v>
      </c>
      <c r="C512" s="22" t="s">
        <v>2</v>
      </c>
      <c r="D512" s="22"/>
      <c r="E512" s="22" t="str">
        <f t="shared" si="499"/>
        <v>X</v>
      </c>
      <c r="F512" s="22" t="s">
        <v>137</v>
      </c>
      <c r="G512" s="22">
        <v>53</v>
      </c>
      <c r="H512" s="22" t="str">
        <f t="shared" si="500"/>
        <v>XXX482/53</v>
      </c>
      <c r="I512" s="22" t="s">
        <v>10</v>
      </c>
      <c r="J512" s="22" t="s">
        <v>11</v>
      </c>
      <c r="K512" s="23">
        <v>0.24930555555555556</v>
      </c>
      <c r="L512" s="23">
        <v>0.25</v>
      </c>
      <c r="M512" s="22" t="s">
        <v>48</v>
      </c>
      <c r="N512" s="23">
        <v>0.25555555555555559</v>
      </c>
      <c r="O512" s="22" t="s">
        <v>49</v>
      </c>
      <c r="P512" s="22" t="str">
        <f t="shared" si="501"/>
        <v>OK</v>
      </c>
      <c r="Q512" s="37">
        <f t="shared" si="502"/>
        <v>5.5555555555555913E-3</v>
      </c>
      <c r="R512" s="37">
        <f t="shared" si="503"/>
        <v>6.9444444444444198E-4</v>
      </c>
      <c r="S512" s="37">
        <f t="shared" si="504"/>
        <v>6.2500000000000333E-3</v>
      </c>
      <c r="T512" s="37">
        <f t="shared" ref="T512:T517" si="506">K512-N511</f>
        <v>6.1805555555555558E-2</v>
      </c>
      <c r="U512" s="22">
        <v>4.3</v>
      </c>
      <c r="V512" s="22">
        <f>INDEX('Počty dní'!A:E,MATCH(E512,'Počty dní'!C:C,0),4)</f>
        <v>205</v>
      </c>
      <c r="W512" s="29">
        <f t="shared" si="505"/>
        <v>881.5</v>
      </c>
    </row>
    <row r="513" spans="1:24" x14ac:dyDescent="0.3">
      <c r="A513" s="28">
        <v>637</v>
      </c>
      <c r="B513" s="22">
        <v>6037</v>
      </c>
      <c r="C513" s="22" t="s">
        <v>2</v>
      </c>
      <c r="D513" s="22"/>
      <c r="E513" s="22" t="str">
        <f t="shared" si="499"/>
        <v>X</v>
      </c>
      <c r="F513" s="22" t="s">
        <v>137</v>
      </c>
      <c r="G513" s="22">
        <v>6</v>
      </c>
      <c r="H513" s="22" t="str">
        <f t="shared" si="500"/>
        <v>XXX482/6</v>
      </c>
      <c r="I513" s="22" t="s">
        <v>11</v>
      </c>
      <c r="J513" s="22" t="s">
        <v>11</v>
      </c>
      <c r="K513" s="23">
        <v>0.26180555555555557</v>
      </c>
      <c r="L513" s="23">
        <v>0.2638888888888889</v>
      </c>
      <c r="M513" s="22" t="s">
        <v>49</v>
      </c>
      <c r="N513" s="23">
        <v>0.30624999999999997</v>
      </c>
      <c r="O513" s="22" t="s">
        <v>17</v>
      </c>
      <c r="P513" s="22" t="str">
        <f t="shared" si="501"/>
        <v>OK</v>
      </c>
      <c r="Q513" s="37">
        <f t="shared" si="502"/>
        <v>4.2361111111111072E-2</v>
      </c>
      <c r="R513" s="37">
        <f t="shared" si="503"/>
        <v>2.0833333333333259E-3</v>
      </c>
      <c r="S513" s="37">
        <f t="shared" si="504"/>
        <v>4.4444444444444398E-2</v>
      </c>
      <c r="T513" s="37">
        <f t="shared" si="506"/>
        <v>6.2499999999999778E-3</v>
      </c>
      <c r="U513" s="22">
        <v>35.200000000000003</v>
      </c>
      <c r="V513" s="22">
        <f>INDEX('Počty dní'!A:E,MATCH(E513,'Počty dní'!C:C,0),4)</f>
        <v>205</v>
      </c>
      <c r="W513" s="29">
        <f t="shared" si="505"/>
        <v>7216.0000000000009</v>
      </c>
    </row>
    <row r="514" spans="1:24" x14ac:dyDescent="0.3">
      <c r="A514" s="28">
        <v>637</v>
      </c>
      <c r="B514" s="22">
        <v>6037</v>
      </c>
      <c r="C514" s="22" t="s">
        <v>2</v>
      </c>
      <c r="D514" s="22">
        <v>10</v>
      </c>
      <c r="E514" s="22" t="str">
        <f>CONCATENATE(C514,D514)</f>
        <v>X10</v>
      </c>
      <c r="F514" s="22" t="s">
        <v>142</v>
      </c>
      <c r="G514" s="22">
        <v>3</v>
      </c>
      <c r="H514" s="22" t="str">
        <f>CONCATENATE(F514,"/",G514)</f>
        <v>XXX423/3</v>
      </c>
      <c r="I514" s="22" t="s">
        <v>10</v>
      </c>
      <c r="J514" s="22" t="s">
        <v>11</v>
      </c>
      <c r="K514" s="23">
        <v>0.32500000000000001</v>
      </c>
      <c r="L514" s="23">
        <v>0.3263888888888889</v>
      </c>
      <c r="M514" s="22" t="s">
        <v>17</v>
      </c>
      <c r="N514" s="23">
        <v>0.34930555555555554</v>
      </c>
      <c r="O514" s="22" t="s">
        <v>56</v>
      </c>
      <c r="P514" s="22" t="str">
        <f t="shared" si="501"/>
        <v>OK</v>
      </c>
      <c r="Q514" s="37">
        <f t="shared" si="502"/>
        <v>2.2916666666666641E-2</v>
      </c>
      <c r="R514" s="37">
        <f t="shared" si="503"/>
        <v>1.388888888888884E-3</v>
      </c>
      <c r="S514" s="37">
        <f t="shared" si="504"/>
        <v>2.4305555555555525E-2</v>
      </c>
      <c r="T514" s="37">
        <f t="shared" si="506"/>
        <v>1.8750000000000044E-2</v>
      </c>
      <c r="U514" s="22">
        <v>22.9</v>
      </c>
      <c r="V514" s="22">
        <f>INDEX('Počty dní'!A:E,MATCH(E514,'Počty dní'!C:C,0),4)</f>
        <v>195</v>
      </c>
      <c r="W514" s="29">
        <f>V514*U514</f>
        <v>4465.5</v>
      </c>
    </row>
    <row r="515" spans="1:24" x14ac:dyDescent="0.3">
      <c r="A515" s="28">
        <v>637</v>
      </c>
      <c r="B515" s="22">
        <v>6037</v>
      </c>
      <c r="C515" s="22" t="s">
        <v>2</v>
      </c>
      <c r="D515" s="22"/>
      <c r="E515" s="22" t="str">
        <f>CONCATENATE(C515,D515)</f>
        <v>X</v>
      </c>
      <c r="F515" s="22" t="s">
        <v>142</v>
      </c>
      <c r="G515" s="22">
        <v>10</v>
      </c>
      <c r="H515" s="22" t="str">
        <f>CONCATENATE(F515,"/",G515)</f>
        <v>XXX423/10</v>
      </c>
      <c r="I515" s="22" t="s">
        <v>10</v>
      </c>
      <c r="J515" s="22" t="s">
        <v>11</v>
      </c>
      <c r="K515" s="23">
        <v>0.34930555555555554</v>
      </c>
      <c r="L515" s="23">
        <v>0.35069444444444442</v>
      </c>
      <c r="M515" s="22" t="s">
        <v>56</v>
      </c>
      <c r="N515" s="23">
        <v>0.39027777777777778</v>
      </c>
      <c r="O515" s="22" t="s">
        <v>17</v>
      </c>
      <c r="P515" s="22" t="str">
        <f t="shared" si="501"/>
        <v>OK</v>
      </c>
      <c r="Q515" s="37">
        <f t="shared" si="502"/>
        <v>3.9583333333333359E-2</v>
      </c>
      <c r="R515" s="37">
        <f t="shared" si="503"/>
        <v>1.388888888888884E-3</v>
      </c>
      <c r="S515" s="37">
        <f t="shared" si="504"/>
        <v>4.0972222222222243E-2</v>
      </c>
      <c r="T515" s="37">
        <f t="shared" si="506"/>
        <v>0</v>
      </c>
      <c r="U515" s="22">
        <v>34.299999999999997</v>
      </c>
      <c r="V515" s="22">
        <f>INDEX('Počty dní'!A:E,MATCH(E515,'Počty dní'!C:C,0),4)</f>
        <v>205</v>
      </c>
      <c r="W515" s="29">
        <f>V515*U515</f>
        <v>7031.4999999999991</v>
      </c>
    </row>
    <row r="516" spans="1:24" x14ac:dyDescent="0.3">
      <c r="A516" s="28">
        <v>637</v>
      </c>
      <c r="B516" s="22">
        <v>6037</v>
      </c>
      <c r="C516" s="22" t="s">
        <v>2</v>
      </c>
      <c r="D516" s="22"/>
      <c r="E516" s="22" t="str">
        <f t="shared" si="499"/>
        <v>X</v>
      </c>
      <c r="F516" s="22" t="s">
        <v>136</v>
      </c>
      <c r="G516" s="22">
        <v>3</v>
      </c>
      <c r="H516" s="22" t="str">
        <f t="shared" si="500"/>
        <v>XXX481/3</v>
      </c>
      <c r="I516" s="22" t="s">
        <v>10</v>
      </c>
      <c r="J516" s="22" t="s">
        <v>11</v>
      </c>
      <c r="K516" s="23">
        <v>0.3979166666666667</v>
      </c>
      <c r="L516" s="23">
        <v>0.39930555555555558</v>
      </c>
      <c r="M516" s="22" t="s">
        <v>17</v>
      </c>
      <c r="N516" s="23">
        <v>0.43055555555555558</v>
      </c>
      <c r="O516" s="22" t="s">
        <v>42</v>
      </c>
      <c r="P516" s="22" t="str">
        <f t="shared" si="501"/>
        <v>OK</v>
      </c>
      <c r="Q516" s="37">
        <f t="shared" si="502"/>
        <v>3.125E-2</v>
      </c>
      <c r="R516" s="37">
        <f t="shared" si="503"/>
        <v>1.388888888888884E-3</v>
      </c>
      <c r="S516" s="37">
        <f t="shared" si="504"/>
        <v>3.2638888888888884E-2</v>
      </c>
      <c r="T516" s="37">
        <f t="shared" si="506"/>
        <v>7.6388888888889173E-3</v>
      </c>
      <c r="U516" s="22">
        <v>28.7</v>
      </c>
      <c r="V516" s="22">
        <f>INDEX('Počty dní'!A:E,MATCH(E516,'Počty dní'!C:C,0),4)</f>
        <v>205</v>
      </c>
      <c r="W516" s="29">
        <f t="shared" si="505"/>
        <v>5883.5</v>
      </c>
    </row>
    <row r="517" spans="1:24" x14ac:dyDescent="0.3">
      <c r="A517" s="28">
        <v>637</v>
      </c>
      <c r="B517" s="22">
        <v>6037</v>
      </c>
      <c r="C517" s="22" t="s">
        <v>2</v>
      </c>
      <c r="D517" s="22"/>
      <c r="E517" s="22" t="str">
        <f t="shared" si="499"/>
        <v>X</v>
      </c>
      <c r="F517" s="22" t="s">
        <v>136</v>
      </c>
      <c r="G517" s="22">
        <v>10</v>
      </c>
      <c r="H517" s="22" t="str">
        <f t="shared" si="500"/>
        <v>XXX481/10</v>
      </c>
      <c r="I517" s="22" t="s">
        <v>10</v>
      </c>
      <c r="J517" s="22" t="s">
        <v>11</v>
      </c>
      <c r="K517" s="23">
        <v>0.44236111111111115</v>
      </c>
      <c r="L517" s="23">
        <v>0.44444444444444442</v>
      </c>
      <c r="M517" s="22" t="s">
        <v>42</v>
      </c>
      <c r="N517" s="23">
        <v>0.47569444444444442</v>
      </c>
      <c r="O517" s="22" t="s">
        <v>17</v>
      </c>
      <c r="P517" s="22" t="str">
        <f t="shared" si="501"/>
        <v>OK</v>
      </c>
      <c r="Q517" s="37">
        <f t="shared" si="502"/>
        <v>3.125E-2</v>
      </c>
      <c r="R517" s="37">
        <f t="shared" si="503"/>
        <v>2.0833333333332704E-3</v>
      </c>
      <c r="S517" s="37">
        <f t="shared" si="504"/>
        <v>3.333333333333327E-2</v>
      </c>
      <c r="T517" s="37">
        <f t="shared" si="506"/>
        <v>1.1805555555555569E-2</v>
      </c>
      <c r="U517" s="22">
        <v>28.7</v>
      </c>
      <c r="V517" s="22">
        <f>INDEX('Počty dní'!A:E,MATCH(E517,'Počty dní'!C:C,0),4)</f>
        <v>205</v>
      </c>
      <c r="W517" s="29">
        <f t="shared" si="505"/>
        <v>5883.5</v>
      </c>
    </row>
    <row r="518" spans="1:24" x14ac:dyDescent="0.3">
      <c r="A518" s="28">
        <v>637</v>
      </c>
      <c r="B518" s="22">
        <v>6037</v>
      </c>
      <c r="C518" s="22" t="s">
        <v>2</v>
      </c>
      <c r="D518" s="22">
        <v>10</v>
      </c>
      <c r="E518" s="22" t="str">
        <f>CONCATENATE(C518,D518)</f>
        <v>X10</v>
      </c>
      <c r="F518" s="22" t="s">
        <v>132</v>
      </c>
      <c r="G518" s="22">
        <v>13</v>
      </c>
      <c r="H518" s="22" t="str">
        <f t="shared" si="500"/>
        <v>XXX105/13</v>
      </c>
      <c r="I518" s="22" t="s">
        <v>11</v>
      </c>
      <c r="J518" s="22" t="s">
        <v>11</v>
      </c>
      <c r="K518" s="23">
        <v>0.5625</v>
      </c>
      <c r="L518" s="23">
        <v>0.56597222222222221</v>
      </c>
      <c r="M518" s="22" t="s">
        <v>17</v>
      </c>
      <c r="N518" s="23">
        <v>0.58402777777777781</v>
      </c>
      <c r="O518" s="22" t="s">
        <v>32</v>
      </c>
      <c r="P518" s="22" t="str">
        <f t="shared" ref="P518:P520" si="507">IF(M519=O518,"OK","POZOR")</f>
        <v>OK</v>
      </c>
      <c r="Q518" s="37">
        <f t="shared" ref="Q518:Q520" si="508">IF(ISNUMBER(G518),N518-L518,IF(F518="přejezd",N518-L518,0))</f>
        <v>1.8055555555555602E-2</v>
      </c>
      <c r="R518" s="37">
        <f t="shared" ref="R518:R520" si="509">IF(ISNUMBER(G518),L518-K518,0)</f>
        <v>3.4722222222222099E-3</v>
      </c>
      <c r="S518" s="37">
        <f t="shared" ref="S518:S520" si="510">Q518+R518</f>
        <v>2.1527777777777812E-2</v>
      </c>
      <c r="T518" s="37">
        <f t="shared" ref="T518:T520" si="511">K518-N517</f>
        <v>8.680555555555558E-2</v>
      </c>
      <c r="U518" s="22">
        <v>16.7</v>
      </c>
      <c r="V518" s="22">
        <f>INDEX('Počty dní'!A:E,MATCH(E518,'Počty dní'!C:C,0),4)</f>
        <v>195</v>
      </c>
      <c r="W518" s="29">
        <f t="shared" si="505"/>
        <v>3256.5</v>
      </c>
    </row>
    <row r="519" spans="1:24" x14ac:dyDescent="0.3">
      <c r="A519" s="28">
        <v>637</v>
      </c>
      <c r="B519" s="22">
        <v>6037</v>
      </c>
      <c r="C519" s="22" t="s">
        <v>2</v>
      </c>
      <c r="D519" s="22">
        <v>10</v>
      </c>
      <c r="E519" s="22" t="str">
        <f>CONCATENATE(C519,D519)</f>
        <v>X10</v>
      </c>
      <c r="F519" s="22" t="s">
        <v>132</v>
      </c>
      <c r="G519" s="22">
        <v>14</v>
      </c>
      <c r="H519" s="22" t="str">
        <f t="shared" si="500"/>
        <v>XXX105/14</v>
      </c>
      <c r="I519" s="22" t="s">
        <v>10</v>
      </c>
      <c r="J519" s="22" t="s">
        <v>11</v>
      </c>
      <c r="K519" s="23">
        <v>0.58472222222222225</v>
      </c>
      <c r="L519" s="23">
        <v>0.5854166666666667</v>
      </c>
      <c r="M519" s="22" t="s">
        <v>32</v>
      </c>
      <c r="N519" s="23">
        <v>0.60416666666666663</v>
      </c>
      <c r="O519" s="22" t="s">
        <v>17</v>
      </c>
      <c r="P519" s="22" t="str">
        <f t="shared" si="507"/>
        <v>OK</v>
      </c>
      <c r="Q519" s="37">
        <f t="shared" si="508"/>
        <v>1.8749999999999933E-2</v>
      </c>
      <c r="R519" s="37">
        <f t="shared" si="509"/>
        <v>6.9444444444444198E-4</v>
      </c>
      <c r="S519" s="37">
        <f t="shared" si="510"/>
        <v>1.9444444444444375E-2</v>
      </c>
      <c r="T519" s="37">
        <f t="shared" si="511"/>
        <v>6.9444444444444198E-4</v>
      </c>
      <c r="U519" s="22">
        <v>16.7</v>
      </c>
      <c r="V519" s="22">
        <f>INDEX('Počty dní'!A:E,MATCH(E519,'Počty dní'!C:C,0),4)</f>
        <v>195</v>
      </c>
      <c r="W519" s="29">
        <f t="shared" si="505"/>
        <v>3256.5</v>
      </c>
    </row>
    <row r="520" spans="1:24" x14ac:dyDescent="0.3">
      <c r="A520" s="28">
        <v>637</v>
      </c>
      <c r="B520" s="22">
        <v>6037</v>
      </c>
      <c r="C520" s="22" t="s">
        <v>2</v>
      </c>
      <c r="D520" s="22"/>
      <c r="E520" s="22" t="str">
        <f t="shared" si="499"/>
        <v>X</v>
      </c>
      <c r="F520" s="22" t="s">
        <v>137</v>
      </c>
      <c r="G520" s="22">
        <v>11</v>
      </c>
      <c r="H520" s="22" t="str">
        <f t="shared" si="500"/>
        <v>XXX482/11</v>
      </c>
      <c r="I520" s="22" t="s">
        <v>10</v>
      </c>
      <c r="J520" s="22" t="s">
        <v>11</v>
      </c>
      <c r="K520" s="23">
        <v>0.61319444444444449</v>
      </c>
      <c r="L520" s="23">
        <v>0.6166666666666667</v>
      </c>
      <c r="M520" s="22" t="s">
        <v>17</v>
      </c>
      <c r="N520" s="23">
        <v>0.65694444444444444</v>
      </c>
      <c r="O520" s="22" t="s">
        <v>49</v>
      </c>
      <c r="P520" s="22" t="str">
        <f t="shared" si="507"/>
        <v>OK</v>
      </c>
      <c r="Q520" s="37">
        <f t="shared" si="508"/>
        <v>4.0277777777777746E-2</v>
      </c>
      <c r="R520" s="37">
        <f t="shared" si="509"/>
        <v>3.4722222222222099E-3</v>
      </c>
      <c r="S520" s="37">
        <f t="shared" si="510"/>
        <v>4.3749999999999956E-2</v>
      </c>
      <c r="T520" s="37">
        <f t="shared" si="511"/>
        <v>9.0277777777778567E-3</v>
      </c>
      <c r="U520" s="22">
        <v>35.200000000000003</v>
      </c>
      <c r="V520" s="22">
        <f>INDEX('Počty dní'!A:E,MATCH(E520,'Počty dní'!C:C,0),4)</f>
        <v>205</v>
      </c>
      <c r="W520" s="29">
        <f t="shared" ref="W520" si="512">V520*U520</f>
        <v>7216.0000000000009</v>
      </c>
    </row>
    <row r="521" spans="1:24" x14ac:dyDescent="0.3">
      <c r="A521" s="28">
        <v>637</v>
      </c>
      <c r="B521" s="22">
        <v>6037</v>
      </c>
      <c r="C521" s="22" t="s">
        <v>2</v>
      </c>
      <c r="D521" s="22"/>
      <c r="E521" s="22" t="str">
        <f t="shared" si="499"/>
        <v>X</v>
      </c>
      <c r="F521" s="22" t="s">
        <v>137</v>
      </c>
      <c r="G521" s="22">
        <v>56</v>
      </c>
      <c r="H521" s="22" t="str">
        <f t="shared" si="500"/>
        <v>XXX482/56</v>
      </c>
      <c r="I521" s="22" t="s">
        <v>10</v>
      </c>
      <c r="J521" s="22" t="s">
        <v>11</v>
      </c>
      <c r="K521" s="23">
        <v>0.65763888888888888</v>
      </c>
      <c r="L521" s="23">
        <v>0.65833333333333333</v>
      </c>
      <c r="M521" s="22" t="s">
        <v>49</v>
      </c>
      <c r="N521" s="23">
        <v>0.66249999999999998</v>
      </c>
      <c r="O521" s="22" t="s">
        <v>48</v>
      </c>
      <c r="P521" s="22" t="str">
        <f t="shared" si="501"/>
        <v>OK</v>
      </c>
      <c r="Q521" s="37">
        <f t="shared" si="502"/>
        <v>4.1666666666666519E-3</v>
      </c>
      <c r="R521" s="37">
        <f t="shared" si="503"/>
        <v>6.9444444444444198E-4</v>
      </c>
      <c r="S521" s="37">
        <f t="shared" si="504"/>
        <v>4.8611111111110938E-3</v>
      </c>
      <c r="T521" s="37">
        <f t="shared" ref="T521" si="513">K521-N520</f>
        <v>6.9444444444444198E-4</v>
      </c>
      <c r="U521" s="22">
        <v>4.3</v>
      </c>
      <c r="V521" s="22">
        <f>INDEX('Počty dní'!A:E,MATCH(E521,'Počty dní'!C:C,0),4)</f>
        <v>205</v>
      </c>
      <c r="W521" s="29">
        <f t="shared" si="505"/>
        <v>881.5</v>
      </c>
    </row>
    <row r="522" spans="1:24" ht="15" thickBot="1" x14ac:dyDescent="0.35">
      <c r="A522" s="30">
        <v>637</v>
      </c>
      <c r="B522" s="31">
        <v>6037</v>
      </c>
      <c r="C522" s="31" t="s">
        <v>2</v>
      </c>
      <c r="D522" s="31"/>
      <c r="E522" s="31" t="str">
        <f t="shared" si="499"/>
        <v>X</v>
      </c>
      <c r="F522" s="31" t="s">
        <v>137</v>
      </c>
      <c r="G522" s="31">
        <v>57</v>
      </c>
      <c r="H522" s="31" t="str">
        <f t="shared" si="500"/>
        <v>XXX482/57</v>
      </c>
      <c r="I522" s="31" t="s">
        <v>10</v>
      </c>
      <c r="J522" s="31" t="s">
        <v>11</v>
      </c>
      <c r="K522" s="32">
        <v>0.70972222222222225</v>
      </c>
      <c r="L522" s="32">
        <v>0.71180555555555547</v>
      </c>
      <c r="M522" s="31" t="s">
        <v>48</v>
      </c>
      <c r="N522" s="32">
        <v>0.72013888888888899</v>
      </c>
      <c r="O522" s="31" t="s">
        <v>49</v>
      </c>
      <c r="P522" s="31"/>
      <c r="Q522" s="38">
        <f t="shared" si="502"/>
        <v>8.3333333333335258E-3</v>
      </c>
      <c r="R522" s="38">
        <f t="shared" si="503"/>
        <v>2.0833333333332149E-3</v>
      </c>
      <c r="S522" s="38">
        <f t="shared" si="504"/>
        <v>1.0416666666666741E-2</v>
      </c>
      <c r="T522" s="38">
        <f t="shared" ref="T522" si="514">K522-N521</f>
        <v>4.7222222222222276E-2</v>
      </c>
      <c r="U522" s="31">
        <v>7.1</v>
      </c>
      <c r="V522" s="31">
        <f>INDEX('Počty dní'!A:E,MATCH(E522,'Počty dní'!C:C,0),4)</f>
        <v>205</v>
      </c>
      <c r="W522" s="33">
        <f t="shared" si="505"/>
        <v>1455.5</v>
      </c>
    </row>
    <row r="523" spans="1:24" ht="15" thickBot="1" x14ac:dyDescent="0.35">
      <c r="A523" s="8" t="str">
        <f ca="1">CONCATENATE(INDIRECT("R[-3]C[0]",FALSE),"celkem")</f>
        <v>637celkem</v>
      </c>
      <c r="B523" s="9"/>
      <c r="C523" s="9" t="str">
        <f ca="1">INDIRECT("R[-1]C[12]",FALSE)</f>
        <v>Biskupice-Pulkov,Biskupice</v>
      </c>
      <c r="D523" s="10"/>
      <c r="E523" s="9"/>
      <c r="F523" s="10"/>
      <c r="G523" s="11"/>
      <c r="H523" s="12"/>
      <c r="I523" s="13"/>
      <c r="J523" s="14" t="str">
        <f ca="1">INDIRECT("R[-2]C[0]",FALSE)</f>
        <v>V</v>
      </c>
      <c r="K523" s="15"/>
      <c r="L523" s="16"/>
      <c r="M523" s="17"/>
      <c r="N523" s="16"/>
      <c r="O523" s="18"/>
      <c r="P523" s="9"/>
      <c r="Q523" s="39">
        <f>SUM(Q511:Q522)</f>
        <v>0.2694444444444446</v>
      </c>
      <c r="R523" s="39">
        <f>SUM(R511:R522)</f>
        <v>2.0138888888888651E-2</v>
      </c>
      <c r="S523" s="39">
        <f>SUM(S511:S522)</f>
        <v>0.28958333333333319</v>
      </c>
      <c r="T523" s="39">
        <f>SUM(T511:T522)</f>
        <v>0.25069444444444466</v>
      </c>
      <c r="U523" s="19">
        <f>SUM(U511:U522)</f>
        <v>241.19999999999996</v>
      </c>
      <c r="V523" s="20"/>
      <c r="W523" s="21">
        <f>SUM(W511:W522)</f>
        <v>48883</v>
      </c>
      <c r="X523" s="7"/>
    </row>
    <row r="524" spans="1:24" x14ac:dyDescent="0.3">
      <c r="L524" s="1"/>
      <c r="N524" s="1"/>
    </row>
    <row r="525" spans="1:24" ht="15" thickBot="1" x14ac:dyDescent="0.35"/>
    <row r="526" spans="1:24" x14ac:dyDescent="0.3">
      <c r="A526" s="24">
        <v>638</v>
      </c>
      <c r="B526" s="25">
        <v>6038</v>
      </c>
      <c r="C526" s="25" t="s">
        <v>2</v>
      </c>
      <c r="D526" s="25"/>
      <c r="E526" s="25" t="str">
        <f t="shared" ref="E526:E535" si="515">CONCATENATE(C526,D526)</f>
        <v>X</v>
      </c>
      <c r="F526" s="25" t="s">
        <v>137</v>
      </c>
      <c r="G526" s="25">
        <v>51</v>
      </c>
      <c r="H526" s="25" t="str">
        <f t="shared" ref="H526:H535" si="516">CONCATENATE(F526,"/",G526)</f>
        <v>XXX482/51</v>
      </c>
      <c r="I526" s="25" t="s">
        <v>10</v>
      </c>
      <c r="J526" s="25" t="s">
        <v>10</v>
      </c>
      <c r="K526" s="26">
        <v>0.21597222222222223</v>
      </c>
      <c r="L526" s="26">
        <v>0.21666666666666667</v>
      </c>
      <c r="M526" s="25" t="s">
        <v>43</v>
      </c>
      <c r="N526" s="26">
        <v>0.22291666666666665</v>
      </c>
      <c r="O526" s="25" t="s">
        <v>47</v>
      </c>
      <c r="P526" s="25" t="str">
        <f t="shared" ref="P526:P534" si="517">IF(M527=O526,"OK","POZOR")</f>
        <v>OK</v>
      </c>
      <c r="Q526" s="36">
        <f t="shared" ref="Q526:Q535" si="518">IF(ISNUMBER(G526),N526-L526,IF(F526="přejezd",N526-L526,0))</f>
        <v>6.2499999999999778E-3</v>
      </c>
      <c r="R526" s="36">
        <f t="shared" ref="R526:R535" si="519">IF(ISNUMBER(G526),L526-K526,0)</f>
        <v>6.9444444444444198E-4</v>
      </c>
      <c r="S526" s="36">
        <f t="shared" ref="S526:S535" si="520">Q526+R526</f>
        <v>6.9444444444444198E-3</v>
      </c>
      <c r="T526" s="36"/>
      <c r="U526" s="25">
        <v>6</v>
      </c>
      <c r="V526" s="25">
        <f>INDEX('Počty dní'!A:E,MATCH(E526,'Počty dní'!C:C,0),4)</f>
        <v>205</v>
      </c>
      <c r="W526" s="27">
        <f t="shared" ref="W526:W535" si="521">V526*U526</f>
        <v>1230</v>
      </c>
    </row>
    <row r="527" spans="1:24" x14ac:dyDescent="0.3">
      <c r="A527" s="28">
        <v>638</v>
      </c>
      <c r="B527" s="22">
        <v>6038</v>
      </c>
      <c r="C527" s="22" t="s">
        <v>2</v>
      </c>
      <c r="D527" s="22"/>
      <c r="E527" s="22" t="str">
        <f t="shared" si="515"/>
        <v>X</v>
      </c>
      <c r="F527" s="22" t="s">
        <v>137</v>
      </c>
      <c r="G527" s="22">
        <v>4</v>
      </c>
      <c r="H527" s="22" t="str">
        <f t="shared" si="516"/>
        <v>XXX482/4</v>
      </c>
      <c r="I527" s="22" t="s">
        <v>10</v>
      </c>
      <c r="J527" s="22" t="s">
        <v>10</v>
      </c>
      <c r="K527" s="23">
        <v>0.22291666666666665</v>
      </c>
      <c r="L527" s="23">
        <v>0.22361111111111109</v>
      </c>
      <c r="M527" s="22" t="s">
        <v>47</v>
      </c>
      <c r="N527" s="23">
        <v>0.27152777777777776</v>
      </c>
      <c r="O527" s="22" t="s">
        <v>17</v>
      </c>
      <c r="P527" s="22" t="str">
        <f t="shared" si="517"/>
        <v>OK</v>
      </c>
      <c r="Q527" s="37">
        <f t="shared" si="518"/>
        <v>4.7916666666666663E-2</v>
      </c>
      <c r="R527" s="37">
        <f t="shared" si="519"/>
        <v>6.9444444444444198E-4</v>
      </c>
      <c r="S527" s="37">
        <f t="shared" si="520"/>
        <v>4.8611111111111105E-2</v>
      </c>
      <c r="T527" s="37">
        <f t="shared" ref="T527:T535" si="522">K527-N526</f>
        <v>0</v>
      </c>
      <c r="U527" s="22">
        <v>43.1</v>
      </c>
      <c r="V527" s="22">
        <f>INDEX('Počty dní'!A:E,MATCH(E527,'Počty dní'!C:C,0),4)</f>
        <v>205</v>
      </c>
      <c r="W527" s="29">
        <f t="shared" si="521"/>
        <v>8835.5</v>
      </c>
    </row>
    <row r="528" spans="1:24" x14ac:dyDescent="0.3">
      <c r="A528" s="28">
        <v>638</v>
      </c>
      <c r="B528" s="22">
        <v>6038</v>
      </c>
      <c r="C528" s="22" t="s">
        <v>2</v>
      </c>
      <c r="D528" s="22"/>
      <c r="E528" s="22" t="str">
        <f t="shared" si="515"/>
        <v>X</v>
      </c>
      <c r="F528" s="22" t="s">
        <v>131</v>
      </c>
      <c r="G528" s="22">
        <v>1</v>
      </c>
      <c r="H528" s="22" t="str">
        <f t="shared" si="516"/>
        <v>XXX456/1</v>
      </c>
      <c r="I528" s="22" t="s">
        <v>10</v>
      </c>
      <c r="J528" s="22" t="s">
        <v>10</v>
      </c>
      <c r="K528" s="23">
        <v>0.27152777777777776</v>
      </c>
      <c r="L528" s="23">
        <v>0.2722222222222222</v>
      </c>
      <c r="M528" s="22" t="s">
        <v>17</v>
      </c>
      <c r="N528" s="23">
        <v>0.29444444444444445</v>
      </c>
      <c r="O528" s="22" t="s">
        <v>46</v>
      </c>
      <c r="P528" s="22" t="str">
        <f t="shared" si="517"/>
        <v>OK</v>
      </c>
      <c r="Q528" s="37">
        <f t="shared" si="518"/>
        <v>2.2222222222222254E-2</v>
      </c>
      <c r="R528" s="37">
        <f t="shared" si="519"/>
        <v>6.9444444444444198E-4</v>
      </c>
      <c r="S528" s="37">
        <f t="shared" si="520"/>
        <v>2.2916666666666696E-2</v>
      </c>
      <c r="T528" s="37">
        <f t="shared" si="522"/>
        <v>0</v>
      </c>
      <c r="U528" s="22">
        <v>19.100000000000001</v>
      </c>
      <c r="V528" s="22">
        <f>INDEX('Počty dní'!A:E,MATCH(E528,'Počty dní'!C:C,0),4)</f>
        <v>205</v>
      </c>
      <c r="W528" s="29">
        <f t="shared" si="521"/>
        <v>3915.5000000000005</v>
      </c>
    </row>
    <row r="529" spans="1:24" x14ac:dyDescent="0.3">
      <c r="A529" s="28">
        <v>638</v>
      </c>
      <c r="B529" s="22">
        <v>6038</v>
      </c>
      <c r="C529" s="22" t="s">
        <v>2</v>
      </c>
      <c r="D529" s="22"/>
      <c r="E529" s="22" t="str">
        <f t="shared" si="515"/>
        <v>X</v>
      </c>
      <c r="F529" s="22" t="s">
        <v>131</v>
      </c>
      <c r="G529" s="22">
        <v>4</v>
      </c>
      <c r="H529" s="22" t="str">
        <f t="shared" si="516"/>
        <v>XXX456/4</v>
      </c>
      <c r="I529" s="22" t="s">
        <v>10</v>
      </c>
      <c r="J529" s="22" t="s">
        <v>10</v>
      </c>
      <c r="K529" s="23">
        <v>0.2951388888888889</v>
      </c>
      <c r="L529" s="23">
        <v>0.29652777777777778</v>
      </c>
      <c r="M529" s="22" t="s">
        <v>46</v>
      </c>
      <c r="N529" s="23">
        <v>0.31041666666666667</v>
      </c>
      <c r="O529" s="22" t="s">
        <v>17</v>
      </c>
      <c r="P529" s="22" t="str">
        <f t="shared" si="517"/>
        <v>OK</v>
      </c>
      <c r="Q529" s="37">
        <f t="shared" si="518"/>
        <v>1.3888888888888895E-2</v>
      </c>
      <c r="R529" s="37">
        <f t="shared" si="519"/>
        <v>1.388888888888884E-3</v>
      </c>
      <c r="S529" s="37">
        <f t="shared" si="520"/>
        <v>1.5277777777777779E-2</v>
      </c>
      <c r="T529" s="37">
        <f t="shared" si="522"/>
        <v>6.9444444444444198E-4</v>
      </c>
      <c r="U529" s="22">
        <v>12.2</v>
      </c>
      <c r="V529" s="22">
        <f>INDEX('Počty dní'!A:E,MATCH(E529,'Počty dní'!C:C,0),4)</f>
        <v>205</v>
      </c>
      <c r="W529" s="29">
        <f t="shared" si="521"/>
        <v>2501</v>
      </c>
    </row>
    <row r="530" spans="1:24" x14ac:dyDescent="0.3">
      <c r="A530" s="28">
        <v>638</v>
      </c>
      <c r="B530" s="22">
        <v>6038</v>
      </c>
      <c r="C530" s="22" t="s">
        <v>2</v>
      </c>
      <c r="D530" s="22"/>
      <c r="E530" s="22" t="str">
        <f t="shared" si="515"/>
        <v>X</v>
      </c>
      <c r="F530" s="22" t="s">
        <v>135</v>
      </c>
      <c r="G530" s="22">
        <v>9</v>
      </c>
      <c r="H530" s="22" t="str">
        <f t="shared" si="516"/>
        <v>XXX455/9</v>
      </c>
      <c r="I530" s="22" t="s">
        <v>10</v>
      </c>
      <c r="J530" s="22" t="s">
        <v>10</v>
      </c>
      <c r="K530" s="23">
        <v>0.52083333333333337</v>
      </c>
      <c r="L530" s="23">
        <v>0.52430555555555558</v>
      </c>
      <c r="M530" s="22" t="s">
        <v>17</v>
      </c>
      <c r="N530" s="23">
        <v>0.55902777777777779</v>
      </c>
      <c r="O530" s="22" t="s">
        <v>5</v>
      </c>
      <c r="P530" s="22" t="str">
        <f t="shared" si="517"/>
        <v>OK</v>
      </c>
      <c r="Q530" s="37">
        <f t="shared" si="518"/>
        <v>3.472222222222221E-2</v>
      </c>
      <c r="R530" s="37">
        <f t="shared" si="519"/>
        <v>3.4722222222222099E-3</v>
      </c>
      <c r="S530" s="37">
        <f t="shared" si="520"/>
        <v>3.819444444444442E-2</v>
      </c>
      <c r="T530" s="37">
        <f t="shared" si="522"/>
        <v>0.2104166666666667</v>
      </c>
      <c r="U530">
        <v>35.200000000000003</v>
      </c>
      <c r="V530" s="22">
        <f>INDEX('Počty dní'!A:E,MATCH(E530,'Počty dní'!C:C,0),4)</f>
        <v>205</v>
      </c>
      <c r="W530" s="29">
        <f t="shared" si="521"/>
        <v>7216.0000000000009</v>
      </c>
    </row>
    <row r="531" spans="1:24" x14ac:dyDescent="0.3">
      <c r="A531" s="28">
        <v>638</v>
      </c>
      <c r="B531" s="22">
        <v>6038</v>
      </c>
      <c r="C531" s="22" t="s">
        <v>2</v>
      </c>
      <c r="D531" s="22">
        <v>10</v>
      </c>
      <c r="E531" s="22" t="str">
        <f t="shared" si="515"/>
        <v>X10</v>
      </c>
      <c r="F531" s="22" t="s">
        <v>135</v>
      </c>
      <c r="G531" s="22">
        <v>16</v>
      </c>
      <c r="H531" s="22" t="str">
        <f t="shared" si="516"/>
        <v>XXX455/16</v>
      </c>
      <c r="I531" s="22" t="s">
        <v>10</v>
      </c>
      <c r="J531" s="22" t="s">
        <v>10</v>
      </c>
      <c r="K531" s="23">
        <v>0.55972222222222223</v>
      </c>
      <c r="L531" s="23">
        <v>0.56041666666666667</v>
      </c>
      <c r="M531" s="22" t="s">
        <v>5</v>
      </c>
      <c r="N531" s="23">
        <v>0.60069444444444442</v>
      </c>
      <c r="O531" s="22" t="s">
        <v>17</v>
      </c>
      <c r="P531" s="22" t="str">
        <f t="shared" si="517"/>
        <v>OK</v>
      </c>
      <c r="Q531" s="37">
        <f t="shared" si="518"/>
        <v>4.0277777777777746E-2</v>
      </c>
      <c r="R531" s="37">
        <f t="shared" si="519"/>
        <v>6.9444444444444198E-4</v>
      </c>
      <c r="S531" s="37">
        <f t="shared" si="520"/>
        <v>4.0972222222222188E-2</v>
      </c>
      <c r="T531" s="37">
        <f t="shared" si="522"/>
        <v>6.9444444444444198E-4</v>
      </c>
      <c r="U531" s="22">
        <v>38.9</v>
      </c>
      <c r="V531" s="22">
        <f>INDEX('Počty dní'!A:E,MATCH(E531,'Počty dní'!C:C,0),4)</f>
        <v>195</v>
      </c>
      <c r="W531" s="29">
        <f t="shared" si="521"/>
        <v>7585.5</v>
      </c>
    </row>
    <row r="532" spans="1:24" x14ac:dyDescent="0.3">
      <c r="A532" s="28">
        <v>638</v>
      </c>
      <c r="B532" s="22">
        <v>6038</v>
      </c>
      <c r="C532" s="22" t="s">
        <v>2</v>
      </c>
      <c r="D532" s="22"/>
      <c r="E532" s="22" t="str">
        <f t="shared" si="515"/>
        <v>X</v>
      </c>
      <c r="F532" s="22" t="s">
        <v>137</v>
      </c>
      <c r="G532" s="22">
        <v>13</v>
      </c>
      <c r="H532" s="22" t="str">
        <f t="shared" si="516"/>
        <v>XXX482/13</v>
      </c>
      <c r="I532" s="22" t="s">
        <v>10</v>
      </c>
      <c r="J532" s="22" t="s">
        <v>10</v>
      </c>
      <c r="K532" s="23">
        <v>0.63541666666666663</v>
      </c>
      <c r="L532" s="23">
        <v>0.63750000000000007</v>
      </c>
      <c r="M532" s="22" t="s">
        <v>17</v>
      </c>
      <c r="N532" s="23">
        <v>0.68472222222222223</v>
      </c>
      <c r="O532" s="22" t="s">
        <v>47</v>
      </c>
      <c r="P532" s="22" t="str">
        <f t="shared" si="517"/>
        <v>OK</v>
      </c>
      <c r="Q532" s="37">
        <f t="shared" si="518"/>
        <v>4.7222222222222165E-2</v>
      </c>
      <c r="R532" s="37">
        <f t="shared" si="519"/>
        <v>2.083333333333437E-3</v>
      </c>
      <c r="S532" s="37">
        <f t="shared" si="520"/>
        <v>4.9305555555555602E-2</v>
      </c>
      <c r="T532" s="37">
        <f t="shared" si="522"/>
        <v>3.472222222222221E-2</v>
      </c>
      <c r="U532" s="22">
        <v>43.1</v>
      </c>
      <c r="V532" s="22">
        <f>INDEX('Počty dní'!A:E,MATCH(E532,'Počty dní'!C:C,0),4)</f>
        <v>205</v>
      </c>
      <c r="W532" s="29">
        <f t="shared" si="521"/>
        <v>8835.5</v>
      </c>
    </row>
    <row r="533" spans="1:24" x14ac:dyDescent="0.3">
      <c r="A533" s="28">
        <v>638</v>
      </c>
      <c r="B533" s="22">
        <v>6038</v>
      </c>
      <c r="C533" s="22" t="s">
        <v>2</v>
      </c>
      <c r="D533" s="22"/>
      <c r="E533" s="22" t="str">
        <f t="shared" si="515"/>
        <v>X</v>
      </c>
      <c r="F533" s="22" t="s">
        <v>137</v>
      </c>
      <c r="G533" s="22">
        <v>18</v>
      </c>
      <c r="H533" s="22" t="str">
        <f t="shared" si="516"/>
        <v>XXX482/18</v>
      </c>
      <c r="I533" s="22" t="s">
        <v>10</v>
      </c>
      <c r="J533" s="22" t="s">
        <v>10</v>
      </c>
      <c r="K533" s="23">
        <v>0.6875</v>
      </c>
      <c r="L533" s="23">
        <v>0.68888888888888899</v>
      </c>
      <c r="M533" s="22" t="s">
        <v>47</v>
      </c>
      <c r="N533" s="23">
        <v>0.7368055555555556</v>
      </c>
      <c r="O533" s="22" t="s">
        <v>17</v>
      </c>
      <c r="P533" s="22" t="str">
        <f t="shared" si="517"/>
        <v>OK</v>
      </c>
      <c r="Q533" s="37">
        <f t="shared" si="518"/>
        <v>4.7916666666666607E-2</v>
      </c>
      <c r="R533" s="37">
        <f t="shared" si="519"/>
        <v>1.388888888888995E-3</v>
      </c>
      <c r="S533" s="37">
        <f t="shared" si="520"/>
        <v>4.9305555555555602E-2</v>
      </c>
      <c r="T533" s="37">
        <f t="shared" si="522"/>
        <v>2.7777777777777679E-3</v>
      </c>
      <c r="U533" s="22">
        <v>43.1</v>
      </c>
      <c r="V533" s="22">
        <f>INDEX('Počty dní'!A:E,MATCH(E533,'Počty dní'!C:C,0),4)</f>
        <v>205</v>
      </c>
      <c r="W533" s="29">
        <f t="shared" si="521"/>
        <v>8835.5</v>
      </c>
    </row>
    <row r="534" spans="1:24" x14ac:dyDescent="0.3">
      <c r="A534" s="28">
        <v>638</v>
      </c>
      <c r="B534" s="22">
        <v>6038</v>
      </c>
      <c r="C534" s="22" t="s">
        <v>2</v>
      </c>
      <c r="D534" s="22"/>
      <c r="E534" s="22" t="str">
        <f t="shared" si="515"/>
        <v>X</v>
      </c>
      <c r="F534" s="22" t="s">
        <v>137</v>
      </c>
      <c r="G534" s="22">
        <v>17</v>
      </c>
      <c r="H534" s="22" t="str">
        <f t="shared" si="516"/>
        <v>XXX482/17</v>
      </c>
      <c r="I534" s="22" t="s">
        <v>10</v>
      </c>
      <c r="J534" s="22" t="s">
        <v>10</v>
      </c>
      <c r="K534" s="23">
        <v>0.76041666666666663</v>
      </c>
      <c r="L534" s="23">
        <v>0.76250000000000007</v>
      </c>
      <c r="M534" s="22" t="s">
        <v>17</v>
      </c>
      <c r="N534" s="23">
        <v>0.80972222222222223</v>
      </c>
      <c r="O534" s="22" t="s">
        <v>47</v>
      </c>
      <c r="P534" s="22" t="str">
        <f t="shared" si="517"/>
        <v>OK</v>
      </c>
      <c r="Q534" s="37">
        <f t="shared" si="518"/>
        <v>4.7222222222222165E-2</v>
      </c>
      <c r="R534" s="37">
        <f t="shared" si="519"/>
        <v>2.083333333333437E-3</v>
      </c>
      <c r="S534" s="37">
        <f t="shared" si="520"/>
        <v>4.9305555555555602E-2</v>
      </c>
      <c r="T534" s="37">
        <f t="shared" si="522"/>
        <v>2.3611111111111027E-2</v>
      </c>
      <c r="U534" s="22">
        <v>43.1</v>
      </c>
      <c r="V534" s="22">
        <f>INDEX('Počty dní'!A:E,MATCH(E534,'Počty dní'!C:C,0),4)</f>
        <v>205</v>
      </c>
      <c r="W534" s="29">
        <f t="shared" si="521"/>
        <v>8835.5</v>
      </c>
    </row>
    <row r="535" spans="1:24" ht="15" thickBot="1" x14ac:dyDescent="0.35">
      <c r="A535" s="30">
        <v>638</v>
      </c>
      <c r="B535" s="31">
        <v>6038</v>
      </c>
      <c r="C535" s="31" t="s">
        <v>2</v>
      </c>
      <c r="D535" s="31"/>
      <c r="E535" s="31" t="str">
        <f t="shared" si="515"/>
        <v>X</v>
      </c>
      <c r="F535" s="31" t="s">
        <v>137</v>
      </c>
      <c r="G535" s="31">
        <v>58</v>
      </c>
      <c r="H535" s="31" t="str">
        <f t="shared" si="516"/>
        <v>XXX482/58</v>
      </c>
      <c r="I535" s="31" t="s">
        <v>10</v>
      </c>
      <c r="J535" s="31" t="s">
        <v>10</v>
      </c>
      <c r="K535" s="32">
        <v>0.81319444444444444</v>
      </c>
      <c r="L535" s="32">
        <v>0.81388888888888899</v>
      </c>
      <c r="M535" s="31" t="s">
        <v>47</v>
      </c>
      <c r="N535" s="32">
        <v>0.82013888888888886</v>
      </c>
      <c r="O535" s="31" t="s">
        <v>43</v>
      </c>
      <c r="P535" s="31"/>
      <c r="Q535" s="38">
        <f t="shared" si="518"/>
        <v>6.2499999999998668E-3</v>
      </c>
      <c r="R535" s="38">
        <f t="shared" si="519"/>
        <v>6.94444444444553E-4</v>
      </c>
      <c r="S535" s="38">
        <f t="shared" si="520"/>
        <v>6.9444444444444198E-3</v>
      </c>
      <c r="T535" s="38">
        <f t="shared" si="522"/>
        <v>3.4722222222222099E-3</v>
      </c>
      <c r="U535" s="31">
        <v>6</v>
      </c>
      <c r="V535" s="31">
        <f>INDEX('Počty dní'!A:E,MATCH(E535,'Počty dní'!C:C,0),4)</f>
        <v>205</v>
      </c>
      <c r="W535" s="33">
        <f t="shared" si="521"/>
        <v>1230</v>
      </c>
    </row>
    <row r="536" spans="1:24" ht="15" thickBot="1" x14ac:dyDescent="0.35">
      <c r="A536" s="8" t="str">
        <f ca="1">CONCATENATE(INDIRECT("R[-3]C[0]",FALSE),"celkem")</f>
        <v>638celkem</v>
      </c>
      <c r="B536" s="9"/>
      <c r="C536" s="9" t="str">
        <f ca="1">INDIRECT("R[-1]C[12]",FALSE)</f>
        <v>Rouchovany</v>
      </c>
      <c r="D536" s="10"/>
      <c r="E536" s="9"/>
      <c r="F536" s="10"/>
      <c r="G536" s="11"/>
      <c r="H536" s="12"/>
      <c r="I536" s="13"/>
      <c r="J536" s="14" t="str">
        <f ca="1">INDIRECT("R[-2]C[0]",FALSE)</f>
        <v>S</v>
      </c>
      <c r="K536" s="15"/>
      <c r="L536" s="16"/>
      <c r="M536" s="17"/>
      <c r="N536" s="16"/>
      <c r="O536" s="18"/>
      <c r="P536" s="9"/>
      <c r="Q536" s="39">
        <f>SUM(Q526:Q535)</f>
        <v>0.31388888888888855</v>
      </c>
      <c r="R536" s="39">
        <f>SUM(R526:R535)</f>
        <v>1.3888888888889284E-2</v>
      </c>
      <c r="S536" s="39">
        <f>SUM(S526:S535)</f>
        <v>0.32777777777777783</v>
      </c>
      <c r="T536" s="39">
        <f>SUM(T526:T535)</f>
        <v>0.2763888888888888</v>
      </c>
      <c r="U536" s="19">
        <f>SUM(U526:U535)</f>
        <v>289.8</v>
      </c>
      <c r="V536" s="20"/>
      <c r="W536" s="21">
        <f>SUM(W526:W535)</f>
        <v>59020</v>
      </c>
      <c r="X536" s="7"/>
    </row>
    <row r="537" spans="1:24" x14ac:dyDescent="0.3">
      <c r="L537" s="1"/>
      <c r="N537" s="1"/>
    </row>
    <row r="538" spans="1:24" ht="15" thickBot="1" x14ac:dyDescent="0.35">
      <c r="L538" s="1"/>
      <c r="N538" s="1"/>
    </row>
    <row r="539" spans="1:24" x14ac:dyDescent="0.3">
      <c r="A539" s="24">
        <v>639</v>
      </c>
      <c r="B539" s="25">
        <v>6039</v>
      </c>
      <c r="C539" s="25" t="s">
        <v>2</v>
      </c>
      <c r="D539" s="25"/>
      <c r="E539" s="25" t="str">
        <f t="shared" ref="E539:E548" si="523">CONCATENATE(C539,D539)</f>
        <v>X</v>
      </c>
      <c r="F539" s="25" t="s">
        <v>137</v>
      </c>
      <c r="G539" s="25">
        <v>2</v>
      </c>
      <c r="H539" s="25" t="str">
        <f t="shared" ref="H539:H548" si="524">CONCATENATE(F539,"/",G539)</f>
        <v>XXX482/2</v>
      </c>
      <c r="I539" s="25" t="s">
        <v>10</v>
      </c>
      <c r="J539" s="25" t="s">
        <v>10</v>
      </c>
      <c r="K539" s="26">
        <v>0.17222222222222225</v>
      </c>
      <c r="L539" s="26">
        <v>0.17291666666666669</v>
      </c>
      <c r="M539" s="25" t="s">
        <v>47</v>
      </c>
      <c r="N539" s="26">
        <v>0.22361111111111109</v>
      </c>
      <c r="O539" s="25" t="s">
        <v>17</v>
      </c>
      <c r="P539" s="25" t="str">
        <f t="shared" ref="P539:P547" si="525">IF(M540=O539,"OK","POZOR")</f>
        <v>OK</v>
      </c>
      <c r="Q539" s="36">
        <f t="shared" ref="Q539:Q548" si="526">IF(ISNUMBER(G539),N539-L539,IF(F539="přejezd",N539-L539,0))</f>
        <v>5.0694444444444403E-2</v>
      </c>
      <c r="R539" s="36">
        <f t="shared" ref="R539:R548" si="527">IF(ISNUMBER(G539),L539-K539,0)</f>
        <v>6.9444444444444198E-4</v>
      </c>
      <c r="S539" s="36">
        <f t="shared" ref="S539:S548" si="528">Q539+R539</f>
        <v>5.1388888888888845E-2</v>
      </c>
      <c r="T539" s="36"/>
      <c r="U539" s="25">
        <v>44.1</v>
      </c>
      <c r="V539" s="25">
        <f>INDEX('Počty dní'!A:E,MATCH(E539,'Počty dní'!C:C,0),4)</f>
        <v>205</v>
      </c>
      <c r="W539" s="27">
        <f t="shared" ref="W539:W548" si="529">V539*U539</f>
        <v>9040.5</v>
      </c>
    </row>
    <row r="540" spans="1:24" x14ac:dyDescent="0.3">
      <c r="A540" s="28">
        <v>639</v>
      </c>
      <c r="B540" s="22">
        <v>6039</v>
      </c>
      <c r="C540" s="22" t="s">
        <v>2</v>
      </c>
      <c r="D540" s="22"/>
      <c r="E540" s="22" t="str">
        <f t="shared" si="523"/>
        <v>X</v>
      </c>
      <c r="F540" s="22" t="s">
        <v>132</v>
      </c>
      <c r="G540" s="22">
        <v>3</v>
      </c>
      <c r="H540" s="22" t="str">
        <f t="shared" si="524"/>
        <v>XXX105/3</v>
      </c>
      <c r="I540" s="22" t="s">
        <v>10</v>
      </c>
      <c r="J540" s="22" t="s">
        <v>10</v>
      </c>
      <c r="K540" s="23">
        <v>0.22847222222222222</v>
      </c>
      <c r="L540" s="23">
        <v>0.22916666666666666</v>
      </c>
      <c r="M540" s="22" t="s">
        <v>17</v>
      </c>
      <c r="N540" s="23">
        <v>0.24722222222222223</v>
      </c>
      <c r="O540" s="22" t="s">
        <v>32</v>
      </c>
      <c r="P540" s="22" t="str">
        <f t="shared" si="525"/>
        <v>OK</v>
      </c>
      <c r="Q540" s="37">
        <f t="shared" si="526"/>
        <v>1.8055555555555575E-2</v>
      </c>
      <c r="R540" s="37">
        <f t="shared" si="527"/>
        <v>6.9444444444444198E-4</v>
      </c>
      <c r="S540" s="37">
        <f t="shared" si="528"/>
        <v>1.8750000000000017E-2</v>
      </c>
      <c r="T540" s="37">
        <f t="shared" ref="T540:T548" si="530">K540-N539</f>
        <v>4.8611111111111216E-3</v>
      </c>
      <c r="U540" s="22">
        <v>16.7</v>
      </c>
      <c r="V540" s="22">
        <f>INDEX('Počty dní'!A:E,MATCH(E540,'Počty dní'!C:C,0),4)</f>
        <v>205</v>
      </c>
      <c r="W540" s="29">
        <f t="shared" si="529"/>
        <v>3423.5</v>
      </c>
    </row>
    <row r="541" spans="1:24" x14ac:dyDescent="0.3">
      <c r="A541" s="28">
        <v>639</v>
      </c>
      <c r="B541" s="22">
        <v>6039</v>
      </c>
      <c r="C541" s="22" t="s">
        <v>2</v>
      </c>
      <c r="D541" s="22"/>
      <c r="E541" s="22" t="str">
        <f t="shared" si="523"/>
        <v>X</v>
      </c>
      <c r="F541" s="22" t="s">
        <v>132</v>
      </c>
      <c r="G541" s="22">
        <v>4</v>
      </c>
      <c r="H541" s="22" t="str">
        <f t="shared" si="524"/>
        <v>XXX105/4</v>
      </c>
      <c r="I541" s="22" t="s">
        <v>10</v>
      </c>
      <c r="J541" s="22" t="s">
        <v>10</v>
      </c>
      <c r="K541" s="23">
        <v>0.24791666666666667</v>
      </c>
      <c r="L541" s="23">
        <v>0.24861111111111112</v>
      </c>
      <c r="M541" s="22" t="s">
        <v>32</v>
      </c>
      <c r="N541" s="23">
        <v>0.2673611111111111</v>
      </c>
      <c r="O541" s="22" t="s">
        <v>17</v>
      </c>
      <c r="P541" s="22" t="str">
        <f t="shared" si="525"/>
        <v>OK</v>
      </c>
      <c r="Q541" s="37">
        <f t="shared" si="526"/>
        <v>1.8749999999999989E-2</v>
      </c>
      <c r="R541" s="37">
        <f t="shared" si="527"/>
        <v>6.9444444444444198E-4</v>
      </c>
      <c r="S541" s="37">
        <f t="shared" si="528"/>
        <v>1.9444444444444431E-2</v>
      </c>
      <c r="T541" s="37">
        <f t="shared" si="530"/>
        <v>6.9444444444444198E-4</v>
      </c>
      <c r="U541" s="22">
        <v>16.7</v>
      </c>
      <c r="V541" s="22">
        <f>INDEX('Počty dní'!A:E,MATCH(E541,'Počty dní'!C:C,0),4)</f>
        <v>205</v>
      </c>
      <c r="W541" s="29">
        <f t="shared" si="529"/>
        <v>3423.5</v>
      </c>
    </row>
    <row r="542" spans="1:24" x14ac:dyDescent="0.3">
      <c r="A542" s="28">
        <v>639</v>
      </c>
      <c r="B542" s="22">
        <v>6039</v>
      </c>
      <c r="C542" s="22" t="s">
        <v>2</v>
      </c>
      <c r="D542" s="22"/>
      <c r="E542" s="22" t="str">
        <f t="shared" si="523"/>
        <v>X</v>
      </c>
      <c r="F542" s="22" t="s">
        <v>137</v>
      </c>
      <c r="G542" s="22">
        <v>3</v>
      </c>
      <c r="H542" s="22" t="str">
        <f t="shared" si="524"/>
        <v>XXX482/3</v>
      </c>
      <c r="I542" s="22" t="s">
        <v>10</v>
      </c>
      <c r="J542" s="22" t="s">
        <v>10</v>
      </c>
      <c r="K542" s="23">
        <v>0.26805555555555555</v>
      </c>
      <c r="L542" s="23">
        <v>0.26944444444444443</v>
      </c>
      <c r="M542" s="22" t="s">
        <v>17</v>
      </c>
      <c r="N542" s="23">
        <v>0.31944444444444448</v>
      </c>
      <c r="O542" s="22" t="s">
        <v>47</v>
      </c>
      <c r="P542" s="22" t="str">
        <f t="shared" si="525"/>
        <v>OK</v>
      </c>
      <c r="Q542" s="37">
        <f t="shared" si="526"/>
        <v>5.0000000000000044E-2</v>
      </c>
      <c r="R542" s="37">
        <f t="shared" si="527"/>
        <v>1.388888888888884E-3</v>
      </c>
      <c r="S542" s="37">
        <f t="shared" si="528"/>
        <v>5.1388888888888928E-2</v>
      </c>
      <c r="T542" s="37">
        <f t="shared" si="530"/>
        <v>6.9444444444444198E-4</v>
      </c>
      <c r="U542" s="22">
        <v>44.1</v>
      </c>
      <c r="V542" s="22">
        <f>INDEX('Počty dní'!A:E,MATCH(E542,'Počty dní'!C:C,0),4)</f>
        <v>205</v>
      </c>
      <c r="W542" s="29">
        <f t="shared" si="529"/>
        <v>9040.5</v>
      </c>
    </row>
    <row r="543" spans="1:24" x14ac:dyDescent="0.3">
      <c r="A543" s="28">
        <v>639</v>
      </c>
      <c r="B543" s="22">
        <v>6039</v>
      </c>
      <c r="C543" s="22" t="s">
        <v>2</v>
      </c>
      <c r="D543" s="22"/>
      <c r="E543" s="22" t="str">
        <f t="shared" si="523"/>
        <v>X</v>
      </c>
      <c r="F543" s="22" t="s">
        <v>137</v>
      </c>
      <c r="G543" s="22">
        <v>10</v>
      </c>
      <c r="H543" s="22" t="str">
        <f t="shared" si="524"/>
        <v>XXX482/10</v>
      </c>
      <c r="I543" s="22" t="s">
        <v>10</v>
      </c>
      <c r="J543" s="22" t="s">
        <v>10</v>
      </c>
      <c r="K543" s="23">
        <v>0.39583333333333331</v>
      </c>
      <c r="L543" s="23">
        <v>0.3972222222222222</v>
      </c>
      <c r="M543" s="22" t="s">
        <v>47</v>
      </c>
      <c r="N543" s="23">
        <v>0.44513888888888892</v>
      </c>
      <c r="O543" s="22" t="s">
        <v>17</v>
      </c>
      <c r="P543" s="22" t="str">
        <f t="shared" si="525"/>
        <v>OK</v>
      </c>
      <c r="Q543" s="37">
        <f t="shared" si="526"/>
        <v>4.7916666666666718E-2</v>
      </c>
      <c r="R543" s="37">
        <f t="shared" si="527"/>
        <v>1.388888888888884E-3</v>
      </c>
      <c r="S543" s="37">
        <f t="shared" si="528"/>
        <v>4.9305555555555602E-2</v>
      </c>
      <c r="T543" s="37">
        <f t="shared" si="530"/>
        <v>7.638888888888884E-2</v>
      </c>
      <c r="U543" s="22">
        <v>43.1</v>
      </c>
      <c r="V543" s="22">
        <f>INDEX('Počty dní'!A:E,MATCH(E543,'Počty dní'!C:C,0),4)</f>
        <v>205</v>
      </c>
      <c r="W543" s="29">
        <f t="shared" si="529"/>
        <v>8835.5</v>
      </c>
    </row>
    <row r="544" spans="1:24" x14ac:dyDescent="0.3">
      <c r="A544" s="28">
        <v>639</v>
      </c>
      <c r="B544" s="22">
        <v>6039</v>
      </c>
      <c r="C544" s="22" t="s">
        <v>2</v>
      </c>
      <c r="D544" s="22">
        <v>10</v>
      </c>
      <c r="E544" s="22" t="str">
        <f t="shared" si="523"/>
        <v>X10</v>
      </c>
      <c r="F544" s="22" t="s">
        <v>136</v>
      </c>
      <c r="G544" s="22">
        <v>7</v>
      </c>
      <c r="H544" s="22" t="str">
        <f t="shared" si="524"/>
        <v>XXX481/7</v>
      </c>
      <c r="I544" s="22" t="s">
        <v>10</v>
      </c>
      <c r="J544" s="22" t="s">
        <v>10</v>
      </c>
      <c r="K544" s="23">
        <v>0.5708333333333333</v>
      </c>
      <c r="L544" s="23">
        <v>0.57291666666666663</v>
      </c>
      <c r="M544" s="22" t="s">
        <v>17</v>
      </c>
      <c r="N544" s="23">
        <v>0.59027777777777779</v>
      </c>
      <c r="O544" s="22" t="s">
        <v>44</v>
      </c>
      <c r="P544" s="22" t="str">
        <f t="shared" si="525"/>
        <v>OK</v>
      </c>
      <c r="Q544" s="37">
        <f t="shared" si="526"/>
        <v>1.736111111111116E-2</v>
      </c>
      <c r="R544" s="37">
        <f t="shared" si="527"/>
        <v>2.0833333333333259E-3</v>
      </c>
      <c r="S544" s="37">
        <f t="shared" si="528"/>
        <v>1.9444444444444486E-2</v>
      </c>
      <c r="T544" s="37">
        <f t="shared" si="530"/>
        <v>0.12569444444444439</v>
      </c>
      <c r="U544" s="22">
        <v>13.2</v>
      </c>
      <c r="V544" s="22">
        <f>INDEX('Počty dní'!A:E,MATCH(E544,'Počty dní'!C:C,0),4)</f>
        <v>195</v>
      </c>
      <c r="W544" s="29">
        <f t="shared" si="529"/>
        <v>2574</v>
      </c>
    </row>
    <row r="545" spans="1:24" x14ac:dyDescent="0.3">
      <c r="A545" s="28">
        <v>639</v>
      </c>
      <c r="B545" s="22">
        <v>6039</v>
      </c>
      <c r="C545" s="22" t="s">
        <v>2</v>
      </c>
      <c r="D545" s="22">
        <v>10</v>
      </c>
      <c r="E545" s="22" t="str">
        <f t="shared" si="523"/>
        <v>X10</v>
      </c>
      <c r="F545" s="22" t="s">
        <v>29</v>
      </c>
      <c r="G545" s="22"/>
      <c r="H545" s="22" t="str">
        <f t="shared" si="524"/>
        <v>přejezd/</v>
      </c>
      <c r="I545" s="22"/>
      <c r="J545" s="22" t="s">
        <v>10</v>
      </c>
      <c r="K545" s="23">
        <v>0.59027777777777779</v>
      </c>
      <c r="L545" s="23">
        <v>0.59027777777777779</v>
      </c>
      <c r="M545" s="22" t="s">
        <v>44</v>
      </c>
      <c r="N545" s="23">
        <v>0.60069444444444442</v>
      </c>
      <c r="O545" s="22" t="s">
        <v>17</v>
      </c>
      <c r="P545" s="22" t="str">
        <f t="shared" si="525"/>
        <v>OK</v>
      </c>
      <c r="Q545" s="37">
        <f t="shared" si="526"/>
        <v>1.041666666666663E-2</v>
      </c>
      <c r="R545" s="37">
        <f t="shared" si="527"/>
        <v>0</v>
      </c>
      <c r="S545" s="37">
        <f t="shared" si="528"/>
        <v>1.041666666666663E-2</v>
      </c>
      <c r="T545" s="37">
        <f t="shared" si="530"/>
        <v>0</v>
      </c>
      <c r="U545" s="22">
        <v>0</v>
      </c>
      <c r="V545" s="22">
        <f>INDEX('Počty dní'!A:E,MATCH(E545,'Počty dní'!C:C,0),4)</f>
        <v>195</v>
      </c>
      <c r="W545" s="29">
        <f t="shared" si="529"/>
        <v>0</v>
      </c>
    </row>
    <row r="546" spans="1:24" x14ac:dyDescent="0.3">
      <c r="A546" s="28">
        <v>639</v>
      </c>
      <c r="B546" s="22">
        <v>6039</v>
      </c>
      <c r="C546" s="22" t="s">
        <v>2</v>
      </c>
      <c r="D546" s="22"/>
      <c r="E546" s="22" t="str">
        <f t="shared" si="523"/>
        <v>X</v>
      </c>
      <c r="F546" s="22" t="s">
        <v>131</v>
      </c>
      <c r="G546" s="22">
        <v>7</v>
      </c>
      <c r="H546" s="22" t="str">
        <f t="shared" si="524"/>
        <v>XXX456/7</v>
      </c>
      <c r="I546" s="22" t="s">
        <v>10</v>
      </c>
      <c r="J546" s="22" t="s">
        <v>10</v>
      </c>
      <c r="K546" s="23">
        <v>0.60763888888888895</v>
      </c>
      <c r="L546" s="23">
        <v>0.60902777777777783</v>
      </c>
      <c r="M546" s="22" t="s">
        <v>17</v>
      </c>
      <c r="N546" s="23">
        <v>0.62361111111111112</v>
      </c>
      <c r="O546" s="22" t="s">
        <v>46</v>
      </c>
      <c r="P546" s="22" t="str">
        <f t="shared" si="525"/>
        <v>OK</v>
      </c>
      <c r="Q546" s="37">
        <f t="shared" si="526"/>
        <v>1.4583333333333282E-2</v>
      </c>
      <c r="R546" s="37">
        <f t="shared" si="527"/>
        <v>1.388888888888884E-3</v>
      </c>
      <c r="S546" s="37">
        <f t="shared" si="528"/>
        <v>1.5972222222222165E-2</v>
      </c>
      <c r="T546" s="37">
        <f t="shared" si="530"/>
        <v>6.9444444444445308E-3</v>
      </c>
      <c r="U546" s="22">
        <v>12.2</v>
      </c>
      <c r="V546" s="22">
        <f>INDEX('Počty dní'!A:E,MATCH(E546,'Počty dní'!C:C,0),4)</f>
        <v>205</v>
      </c>
      <c r="W546" s="29">
        <f t="shared" si="529"/>
        <v>2501</v>
      </c>
    </row>
    <row r="547" spans="1:24" x14ac:dyDescent="0.3">
      <c r="A547" s="28">
        <v>639</v>
      </c>
      <c r="B547" s="22">
        <v>6039</v>
      </c>
      <c r="C547" s="22" t="s">
        <v>2</v>
      </c>
      <c r="D547" s="22"/>
      <c r="E547" s="22" t="str">
        <f t="shared" si="523"/>
        <v>X</v>
      </c>
      <c r="F547" s="22" t="s">
        <v>131</v>
      </c>
      <c r="G547" s="22">
        <v>10</v>
      </c>
      <c r="H547" s="22" t="str">
        <f t="shared" si="524"/>
        <v>XXX456/10</v>
      </c>
      <c r="I547" s="22" t="s">
        <v>10</v>
      </c>
      <c r="J547" s="22" t="s">
        <v>10</v>
      </c>
      <c r="K547" s="23">
        <v>0.62430555555555556</v>
      </c>
      <c r="L547" s="23">
        <v>0.625</v>
      </c>
      <c r="M547" s="22" t="s">
        <v>46</v>
      </c>
      <c r="N547" s="23">
        <v>0.6479166666666667</v>
      </c>
      <c r="O547" s="22" t="s">
        <v>17</v>
      </c>
      <c r="P547" s="22" t="str">
        <f t="shared" si="525"/>
        <v>OK</v>
      </c>
      <c r="Q547" s="37">
        <f t="shared" si="526"/>
        <v>2.2916666666666696E-2</v>
      </c>
      <c r="R547" s="37">
        <f t="shared" si="527"/>
        <v>6.9444444444444198E-4</v>
      </c>
      <c r="S547" s="37">
        <f t="shared" si="528"/>
        <v>2.3611111111111138E-2</v>
      </c>
      <c r="T547" s="37">
        <f t="shared" si="530"/>
        <v>6.9444444444444198E-4</v>
      </c>
      <c r="U547" s="22">
        <v>19.100000000000001</v>
      </c>
      <c r="V547" s="22">
        <f>INDEX('Počty dní'!A:E,MATCH(E547,'Počty dní'!C:C,0),4)</f>
        <v>205</v>
      </c>
      <c r="W547" s="29">
        <f t="shared" si="529"/>
        <v>3915.5000000000005</v>
      </c>
    </row>
    <row r="548" spans="1:24" ht="15" thickBot="1" x14ac:dyDescent="0.35">
      <c r="A548" s="30">
        <v>639</v>
      </c>
      <c r="B548" s="31">
        <v>6039</v>
      </c>
      <c r="C548" s="31" t="s">
        <v>2</v>
      </c>
      <c r="D548" s="31"/>
      <c r="E548" s="31" t="str">
        <f t="shared" si="523"/>
        <v>X</v>
      </c>
      <c r="F548" s="31" t="s">
        <v>137</v>
      </c>
      <c r="G548" s="31">
        <v>15</v>
      </c>
      <c r="H548" s="31" t="str">
        <f t="shared" si="524"/>
        <v>XXX482/15</v>
      </c>
      <c r="I548" s="31" t="s">
        <v>10</v>
      </c>
      <c r="J548" s="31" t="s">
        <v>10</v>
      </c>
      <c r="K548" s="32">
        <v>0.67708333333333337</v>
      </c>
      <c r="L548" s="32">
        <v>0.6791666666666667</v>
      </c>
      <c r="M548" s="31" t="s">
        <v>17</v>
      </c>
      <c r="N548" s="32">
        <v>0.72638888888888886</v>
      </c>
      <c r="O548" s="31" t="s">
        <v>47</v>
      </c>
      <c r="P548" s="31"/>
      <c r="Q548" s="38">
        <f t="shared" si="526"/>
        <v>4.7222222222222165E-2</v>
      </c>
      <c r="R548" s="38">
        <f t="shared" si="527"/>
        <v>2.0833333333333259E-3</v>
      </c>
      <c r="S548" s="38">
        <f t="shared" si="528"/>
        <v>4.9305555555555491E-2</v>
      </c>
      <c r="T548" s="38">
        <f t="shared" si="530"/>
        <v>2.9166666666666674E-2</v>
      </c>
      <c r="U548" s="31">
        <v>43.1</v>
      </c>
      <c r="V548" s="31">
        <f>INDEX('Počty dní'!A:E,MATCH(E548,'Počty dní'!C:C,0),4)</f>
        <v>205</v>
      </c>
      <c r="W548" s="33">
        <f t="shared" si="529"/>
        <v>8835.5</v>
      </c>
    </row>
    <row r="549" spans="1:24" ht="15" thickBot="1" x14ac:dyDescent="0.35">
      <c r="A549" s="8" t="str">
        <f ca="1">CONCATENATE(INDIRECT("R[-3]C[0]",FALSE),"celkem")</f>
        <v>639celkem</v>
      </c>
      <c r="B549" s="9"/>
      <c r="C549" s="9" t="str">
        <f ca="1">INDIRECT("R[-1]C[12]",FALSE)</f>
        <v>Tavíkovice,,host.</v>
      </c>
      <c r="D549" s="10"/>
      <c r="E549" s="9"/>
      <c r="F549" s="10"/>
      <c r="G549" s="11"/>
      <c r="H549" s="12"/>
      <c r="I549" s="13"/>
      <c r="J549" s="14" t="str">
        <f ca="1">INDIRECT("R[-2]C[0]",FALSE)</f>
        <v>S</v>
      </c>
      <c r="K549" s="15"/>
      <c r="L549" s="16"/>
      <c r="M549" s="17"/>
      <c r="N549" s="16"/>
      <c r="O549" s="18"/>
      <c r="P549" s="9"/>
      <c r="Q549" s="39">
        <f>SUM(Q539:Q548)</f>
        <v>0.29791666666666666</v>
      </c>
      <c r="R549" s="39">
        <f>SUM(R539:R548)</f>
        <v>1.1111111111111072E-2</v>
      </c>
      <c r="S549" s="39">
        <f>SUM(S539:S548)</f>
        <v>0.30902777777777773</v>
      </c>
      <c r="T549" s="39">
        <f>SUM(T539:T548)</f>
        <v>0.24513888888888888</v>
      </c>
      <c r="U549" s="19">
        <f>SUM(U539:U548)</f>
        <v>252.29999999999995</v>
      </c>
      <c r="V549" s="20"/>
      <c r="W549" s="21">
        <f>SUM(W539:W548)</f>
        <v>51589.5</v>
      </c>
      <c r="X549" s="7"/>
    </row>
    <row r="550" spans="1:24" x14ac:dyDescent="0.3">
      <c r="L550" s="1"/>
      <c r="N550" s="1"/>
    </row>
    <row r="551" spans="1:24" ht="15" thickBot="1" x14ac:dyDescent="0.35"/>
    <row r="552" spans="1:24" x14ac:dyDescent="0.3">
      <c r="A552" s="24">
        <v>640</v>
      </c>
      <c r="B552" s="25">
        <v>6040</v>
      </c>
      <c r="C552" s="25" t="s">
        <v>2</v>
      </c>
      <c r="D552" s="25"/>
      <c r="E552" s="25" t="str">
        <f t="shared" ref="E552:E559" si="531">CONCATENATE(C552,D552)</f>
        <v>X</v>
      </c>
      <c r="F552" s="25" t="s">
        <v>136</v>
      </c>
      <c r="G552" s="25">
        <v>2</v>
      </c>
      <c r="H552" s="25" t="str">
        <f t="shared" ref="H552:H559" si="532">CONCATENATE(F552,"/",G552)</f>
        <v>XXX481/2</v>
      </c>
      <c r="I552" s="25" t="s">
        <v>10</v>
      </c>
      <c r="J552" s="25" t="s">
        <v>11</v>
      </c>
      <c r="K552" s="26">
        <v>0.19027777777777777</v>
      </c>
      <c r="L552" s="26">
        <v>0.19097222222222221</v>
      </c>
      <c r="M552" s="25" t="s">
        <v>42</v>
      </c>
      <c r="N552" s="26">
        <v>0.22361111111111109</v>
      </c>
      <c r="O552" s="25" t="s">
        <v>17</v>
      </c>
      <c r="P552" s="25" t="str">
        <f t="shared" ref="P552:P558" si="533">IF(M553=O552,"OK","POZOR")</f>
        <v>OK</v>
      </c>
      <c r="Q552" s="36">
        <f t="shared" ref="Q552:Q559" si="534">IF(ISNUMBER(G552),N552-L552,IF(F552="přejezd",N552-L552,0))</f>
        <v>3.2638888888888884E-2</v>
      </c>
      <c r="R552" s="36">
        <f t="shared" ref="R552:R559" si="535">IF(ISNUMBER(G552),L552-K552,0)</f>
        <v>6.9444444444444198E-4</v>
      </c>
      <c r="S552" s="36">
        <f t="shared" ref="S552:S559" si="536">Q552+R552</f>
        <v>3.3333333333333326E-2</v>
      </c>
      <c r="T552" s="36"/>
      <c r="U552" s="25">
        <v>28.7</v>
      </c>
      <c r="V552" s="25">
        <f>INDEX('Počty dní'!A:E,MATCH(E552,'Počty dní'!C:C,0),4)</f>
        <v>205</v>
      </c>
      <c r="W552" s="27">
        <f t="shared" ref="W552:W559" si="537">V552*U552</f>
        <v>5883.5</v>
      </c>
    </row>
    <row r="553" spans="1:24" x14ac:dyDescent="0.3">
      <c r="A553" s="28">
        <v>640</v>
      </c>
      <c r="B553" s="22">
        <v>6040</v>
      </c>
      <c r="C553" s="22" t="s">
        <v>2</v>
      </c>
      <c r="D553" s="22"/>
      <c r="E553" s="22" t="str">
        <f t="shared" si="531"/>
        <v>X</v>
      </c>
      <c r="F553" s="22" t="s">
        <v>136</v>
      </c>
      <c r="G553" s="22">
        <v>1</v>
      </c>
      <c r="H553" s="22" t="str">
        <f t="shared" si="532"/>
        <v>XXX481/1</v>
      </c>
      <c r="I553" s="22" t="s">
        <v>10</v>
      </c>
      <c r="J553" s="22" t="s">
        <v>11</v>
      </c>
      <c r="K553" s="23">
        <v>0.23472222222222219</v>
      </c>
      <c r="L553" s="23">
        <v>0.23611111111111113</v>
      </c>
      <c r="M553" s="22" t="s">
        <v>17</v>
      </c>
      <c r="N553" s="23">
        <v>0.2673611111111111</v>
      </c>
      <c r="O553" s="22" t="s">
        <v>42</v>
      </c>
      <c r="P553" s="22" t="str">
        <f t="shared" si="533"/>
        <v>OK</v>
      </c>
      <c r="Q553" s="37">
        <f t="shared" si="534"/>
        <v>3.1249999999999972E-2</v>
      </c>
      <c r="R553" s="37">
        <f t="shared" si="535"/>
        <v>1.3888888888889395E-3</v>
      </c>
      <c r="S553" s="37">
        <f t="shared" si="536"/>
        <v>3.2638888888888912E-2</v>
      </c>
      <c r="T553" s="37">
        <f t="shared" ref="T553:T559" si="538">K553-N552</f>
        <v>1.1111111111111099E-2</v>
      </c>
      <c r="U553" s="22">
        <v>28.7</v>
      </c>
      <c r="V553" s="22">
        <f>INDEX('Počty dní'!A:E,MATCH(E553,'Počty dní'!C:C,0),4)</f>
        <v>205</v>
      </c>
      <c r="W553" s="29">
        <f t="shared" si="537"/>
        <v>5883.5</v>
      </c>
    </row>
    <row r="554" spans="1:24" x14ac:dyDescent="0.3">
      <c r="A554" s="28">
        <v>640</v>
      </c>
      <c r="B554" s="22">
        <v>6040</v>
      </c>
      <c r="C554" s="22" t="s">
        <v>2</v>
      </c>
      <c r="D554" s="22"/>
      <c r="E554" s="22" t="str">
        <f t="shared" si="531"/>
        <v>X</v>
      </c>
      <c r="F554" s="22" t="s">
        <v>136</v>
      </c>
      <c r="G554" s="22">
        <v>6</v>
      </c>
      <c r="H554" s="22" t="str">
        <f t="shared" si="532"/>
        <v>XXX481/6</v>
      </c>
      <c r="I554" s="22" t="s">
        <v>11</v>
      </c>
      <c r="J554" s="22" t="s">
        <v>11</v>
      </c>
      <c r="K554" s="23">
        <v>0.26874999999999999</v>
      </c>
      <c r="L554" s="23">
        <v>0.27083333333333331</v>
      </c>
      <c r="M554" s="22" t="s">
        <v>42</v>
      </c>
      <c r="N554" s="23">
        <v>0.30902777777777779</v>
      </c>
      <c r="O554" s="22" t="s">
        <v>17</v>
      </c>
      <c r="P554" s="22" t="str">
        <f t="shared" si="533"/>
        <v>OK</v>
      </c>
      <c r="Q554" s="37">
        <f t="shared" si="534"/>
        <v>3.8194444444444475E-2</v>
      </c>
      <c r="R554" s="37">
        <f t="shared" si="535"/>
        <v>2.0833333333333259E-3</v>
      </c>
      <c r="S554" s="37">
        <f t="shared" si="536"/>
        <v>4.0277777777777801E-2</v>
      </c>
      <c r="T554" s="37">
        <f t="shared" si="538"/>
        <v>1.388888888888884E-3</v>
      </c>
      <c r="U554" s="22">
        <v>33.200000000000003</v>
      </c>
      <c r="V554" s="22">
        <f>INDEX('Počty dní'!A:E,MATCH(E554,'Počty dní'!C:C,0),4)</f>
        <v>205</v>
      </c>
      <c r="W554" s="29">
        <f t="shared" si="537"/>
        <v>6806.0000000000009</v>
      </c>
    </row>
    <row r="555" spans="1:24" x14ac:dyDescent="0.3">
      <c r="A555" s="28">
        <v>640</v>
      </c>
      <c r="B555" s="22">
        <v>6040</v>
      </c>
      <c r="C555" s="22" t="s">
        <v>2</v>
      </c>
      <c r="D555" s="22"/>
      <c r="E555" s="22" t="str">
        <f>CONCATENATE(C555,D555)</f>
        <v>X</v>
      </c>
      <c r="F555" s="22" t="s">
        <v>131</v>
      </c>
      <c r="G555" s="22">
        <v>5</v>
      </c>
      <c r="H555" s="22" t="str">
        <f>CONCATENATE(F555,"/",G555)</f>
        <v>XXX456/5</v>
      </c>
      <c r="I555" s="22" t="s">
        <v>10</v>
      </c>
      <c r="J555" s="22" t="s">
        <v>11</v>
      </c>
      <c r="K555" s="23">
        <v>0.52430555555555558</v>
      </c>
      <c r="L555" s="23">
        <v>0.52569444444444446</v>
      </c>
      <c r="M555" s="22" t="s">
        <v>17</v>
      </c>
      <c r="N555" s="23">
        <v>0.54027777777777775</v>
      </c>
      <c r="O555" s="22" t="s">
        <v>46</v>
      </c>
      <c r="P555" s="22" t="str">
        <f t="shared" si="533"/>
        <v>OK</v>
      </c>
      <c r="Q555" s="37">
        <f t="shared" si="534"/>
        <v>1.4583333333333282E-2</v>
      </c>
      <c r="R555" s="37">
        <f t="shared" si="535"/>
        <v>1.388888888888884E-3</v>
      </c>
      <c r="S555" s="37">
        <f t="shared" si="536"/>
        <v>1.5972222222222165E-2</v>
      </c>
      <c r="T555" s="37">
        <f t="shared" si="538"/>
        <v>0.21527777777777779</v>
      </c>
      <c r="U555" s="22">
        <v>12.2</v>
      </c>
      <c r="V555" s="22">
        <f>INDEX('Počty dní'!A:E,MATCH(E555,'Počty dní'!C:C,0),4)</f>
        <v>205</v>
      </c>
      <c r="W555" s="29">
        <f>V555*U555</f>
        <v>2501</v>
      </c>
    </row>
    <row r="556" spans="1:24" x14ac:dyDescent="0.3">
      <c r="A556" s="28">
        <v>640</v>
      </c>
      <c r="B556" s="22">
        <v>6040</v>
      </c>
      <c r="C556" s="22" t="s">
        <v>2</v>
      </c>
      <c r="D556" s="22"/>
      <c r="E556" s="22" t="str">
        <f>CONCATENATE(C556,D556)</f>
        <v>X</v>
      </c>
      <c r="F556" s="22" t="s">
        <v>131</v>
      </c>
      <c r="G556" s="22">
        <v>8</v>
      </c>
      <c r="H556" s="22" t="str">
        <f>CONCATENATE(F556,"/",G556)</f>
        <v>XXX456/8</v>
      </c>
      <c r="I556" s="22" t="s">
        <v>10</v>
      </c>
      <c r="J556" s="22" t="s">
        <v>11</v>
      </c>
      <c r="K556" s="23">
        <v>0.54097222222222219</v>
      </c>
      <c r="L556" s="23">
        <v>0.54166666666666663</v>
      </c>
      <c r="M556" s="22" t="s">
        <v>46</v>
      </c>
      <c r="N556" s="23">
        <v>0.56458333333333333</v>
      </c>
      <c r="O556" s="22" t="s">
        <v>17</v>
      </c>
      <c r="P556" s="22" t="str">
        <f t="shared" si="533"/>
        <v>OK</v>
      </c>
      <c r="Q556" s="37">
        <f t="shared" si="534"/>
        <v>2.2916666666666696E-2</v>
      </c>
      <c r="R556" s="37">
        <f t="shared" si="535"/>
        <v>6.9444444444444198E-4</v>
      </c>
      <c r="S556" s="37">
        <f t="shared" si="536"/>
        <v>2.3611111111111138E-2</v>
      </c>
      <c r="T556" s="37">
        <f t="shared" si="538"/>
        <v>6.9444444444444198E-4</v>
      </c>
      <c r="U556" s="22">
        <v>19.100000000000001</v>
      </c>
      <c r="V556" s="22">
        <f>INDEX('Počty dní'!A:E,MATCH(E556,'Počty dní'!C:C,0),4)</f>
        <v>205</v>
      </c>
      <c r="W556" s="29">
        <f>V556*U556</f>
        <v>3915.5000000000005</v>
      </c>
    </row>
    <row r="557" spans="1:24" x14ac:dyDescent="0.3">
      <c r="A557" s="28">
        <v>640</v>
      </c>
      <c r="B557" s="22">
        <v>6040</v>
      </c>
      <c r="C557" s="22" t="s">
        <v>2</v>
      </c>
      <c r="D557" s="22"/>
      <c r="E557" s="22" t="str">
        <f>CONCATENATE(C557,D557)</f>
        <v>X</v>
      </c>
      <c r="F557" s="22" t="s">
        <v>137</v>
      </c>
      <c r="G557" s="22">
        <v>9</v>
      </c>
      <c r="H557" s="22" t="str">
        <f>CONCATENATE(F557,"/",G557)</f>
        <v>XXX482/9</v>
      </c>
      <c r="I557" s="22" t="s">
        <v>11</v>
      </c>
      <c r="J557" s="22" t="s">
        <v>11</v>
      </c>
      <c r="K557" s="23">
        <v>0.59027777777777779</v>
      </c>
      <c r="L557" s="23">
        <v>0.59375</v>
      </c>
      <c r="M557" s="22" t="s">
        <v>17</v>
      </c>
      <c r="N557" s="23">
        <v>0.64652777777777781</v>
      </c>
      <c r="O557" s="22" t="s">
        <v>47</v>
      </c>
      <c r="P557" s="22" t="str">
        <f t="shared" si="533"/>
        <v>OK</v>
      </c>
      <c r="Q557" s="37">
        <f t="shared" si="534"/>
        <v>5.2777777777777812E-2</v>
      </c>
      <c r="R557" s="37">
        <f t="shared" si="535"/>
        <v>3.4722222222222099E-3</v>
      </c>
      <c r="S557" s="37">
        <f t="shared" si="536"/>
        <v>5.6250000000000022E-2</v>
      </c>
      <c r="T557" s="37">
        <f t="shared" si="538"/>
        <v>2.5694444444444464E-2</v>
      </c>
      <c r="U557" s="22">
        <v>43.1</v>
      </c>
      <c r="V557" s="22">
        <f>INDEX('Počty dní'!A:E,MATCH(E557,'Počty dní'!C:C,0),4)</f>
        <v>205</v>
      </c>
      <c r="W557" s="29">
        <f>V557*U557</f>
        <v>8835.5</v>
      </c>
    </row>
    <row r="558" spans="1:24" x14ac:dyDescent="0.3">
      <c r="A558" s="28">
        <v>640</v>
      </c>
      <c r="B558" s="22">
        <v>6040</v>
      </c>
      <c r="C558" s="22" t="s">
        <v>2</v>
      </c>
      <c r="D558" s="22"/>
      <c r="E558" s="22" t="str">
        <f>CONCATENATE(C558,D558)</f>
        <v>X</v>
      </c>
      <c r="F558" s="22" t="s">
        <v>137</v>
      </c>
      <c r="G558" s="22">
        <v>16</v>
      </c>
      <c r="H558" s="22" t="str">
        <f>CONCATENATE(F558,"/",G558)</f>
        <v>XXX482/16</v>
      </c>
      <c r="I558" s="22" t="s">
        <v>10</v>
      </c>
      <c r="J558" s="22" t="s">
        <v>11</v>
      </c>
      <c r="K558" s="23">
        <v>0.64652777777777781</v>
      </c>
      <c r="L558" s="23">
        <v>0.64722222222222225</v>
      </c>
      <c r="M558" s="22" t="s">
        <v>47</v>
      </c>
      <c r="N558" s="23">
        <v>0.69513888888888886</v>
      </c>
      <c r="O558" s="22" t="s">
        <v>17</v>
      </c>
      <c r="P558" s="22" t="str">
        <f t="shared" si="533"/>
        <v>OK</v>
      </c>
      <c r="Q558" s="37">
        <f t="shared" si="534"/>
        <v>4.7916666666666607E-2</v>
      </c>
      <c r="R558" s="37">
        <f t="shared" si="535"/>
        <v>6.9444444444444198E-4</v>
      </c>
      <c r="S558" s="37">
        <f t="shared" si="536"/>
        <v>4.8611111111111049E-2</v>
      </c>
      <c r="T558" s="37">
        <f t="shared" si="538"/>
        <v>0</v>
      </c>
      <c r="U558" s="22">
        <v>43.1</v>
      </c>
      <c r="V558" s="22">
        <f>INDEX('Počty dní'!A:E,MATCH(E558,'Počty dní'!C:C,0),4)</f>
        <v>205</v>
      </c>
      <c r="W558" s="29">
        <f>V558*U558</f>
        <v>8835.5</v>
      </c>
    </row>
    <row r="559" spans="1:24" ht="15" thickBot="1" x14ac:dyDescent="0.35">
      <c r="A559" s="30">
        <v>640</v>
      </c>
      <c r="B559" s="31">
        <v>6040</v>
      </c>
      <c r="C559" s="31" t="s">
        <v>2</v>
      </c>
      <c r="D559" s="31"/>
      <c r="E559" s="31" t="str">
        <f t="shared" si="531"/>
        <v>X</v>
      </c>
      <c r="F559" s="31" t="s">
        <v>136</v>
      </c>
      <c r="G559" s="31">
        <v>15</v>
      </c>
      <c r="H559" s="31" t="str">
        <f t="shared" si="532"/>
        <v>XXX481/15</v>
      </c>
      <c r="I559" s="31" t="s">
        <v>10</v>
      </c>
      <c r="J559" s="31" t="s">
        <v>11</v>
      </c>
      <c r="K559" s="32">
        <v>0.7729166666666667</v>
      </c>
      <c r="L559" s="32">
        <v>0.77430555555555547</v>
      </c>
      <c r="M559" s="31" t="s">
        <v>17</v>
      </c>
      <c r="N559" s="32">
        <v>0.80555555555555547</v>
      </c>
      <c r="O559" s="31" t="s">
        <v>42</v>
      </c>
      <c r="P559" s="31"/>
      <c r="Q559" s="38">
        <f t="shared" si="534"/>
        <v>3.125E-2</v>
      </c>
      <c r="R559" s="38">
        <f t="shared" si="535"/>
        <v>1.3888888888887729E-3</v>
      </c>
      <c r="S559" s="38">
        <f t="shared" si="536"/>
        <v>3.2638888888888773E-2</v>
      </c>
      <c r="T559" s="38">
        <f t="shared" si="538"/>
        <v>7.7777777777777835E-2</v>
      </c>
      <c r="U559" s="31">
        <v>28.7</v>
      </c>
      <c r="V559" s="31">
        <f>INDEX('Počty dní'!A:E,MATCH(E559,'Počty dní'!C:C,0),4)</f>
        <v>205</v>
      </c>
      <c r="W559" s="33">
        <f t="shared" si="537"/>
        <v>5883.5</v>
      </c>
    </row>
    <row r="560" spans="1:24" ht="15" thickBot="1" x14ac:dyDescent="0.35">
      <c r="A560" s="8" t="str">
        <f ca="1">CONCATENATE(INDIRECT("R[-3]C[0]",FALSE),"celkem")</f>
        <v>640celkem</v>
      </c>
      <c r="B560" s="9"/>
      <c r="C560" s="9" t="str">
        <f ca="1">INDIRECT("R[-1]C[12]",FALSE)</f>
        <v>Hrotovice,,aut.nádr.</v>
      </c>
      <c r="D560" s="10"/>
      <c r="E560" s="9"/>
      <c r="F560" s="10"/>
      <c r="G560" s="11"/>
      <c r="H560" s="12"/>
      <c r="I560" s="13"/>
      <c r="J560" s="14" t="str">
        <f ca="1">INDIRECT("R[-2]C[0]",FALSE)</f>
        <v>V</v>
      </c>
      <c r="K560" s="15"/>
      <c r="L560" s="16"/>
      <c r="M560" s="17"/>
      <c r="N560" s="16"/>
      <c r="O560" s="18"/>
      <c r="P560" s="9"/>
      <c r="Q560" s="39">
        <f>SUM(Q552:Q559)</f>
        <v>0.2715277777777777</v>
      </c>
      <c r="R560" s="39">
        <f>SUM(R552:R559)</f>
        <v>1.1805555555555458E-2</v>
      </c>
      <c r="S560" s="39">
        <f>SUM(S552:S559)</f>
        <v>0.28333333333333321</v>
      </c>
      <c r="T560" s="39">
        <f>SUM(T552:T559)</f>
        <v>0.33194444444444449</v>
      </c>
      <c r="U560" s="19">
        <f>SUM(U552:U559)</f>
        <v>236.79999999999998</v>
      </c>
      <c r="V560" s="20"/>
      <c r="W560" s="21">
        <f>SUM(W552:W559)</f>
        <v>48544</v>
      </c>
      <c r="X560" s="7"/>
    </row>
  </sheetData>
  <autoFilter ref="A1:Z560" xr:uid="{00000000-0001-0000-0000-000000000000}"/>
  <conditionalFormatting sqref="E1:E2">
    <cfRule type="containsText" dxfId="7" priority="1" operator="containsText" text="stídání">
      <formula>NOT(ISERROR(SEARCH("stídání",E1)))</formula>
    </cfRule>
    <cfRule type="containsText" dxfId="6" priority="2" operator="containsText" text="střídání">
      <formula>NOT(ISERROR(SEARCH("střídání",E1)))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231D5-12EA-4022-9E35-CACE12F2D45B}">
  <dimension ref="A1:Z480"/>
  <sheetViews>
    <sheetView tabSelected="1" workbookViewId="0">
      <selection activeCell="P12" sqref="P12"/>
    </sheetView>
  </sheetViews>
  <sheetFormatPr defaultRowHeight="14.4" x14ac:dyDescent="0.3"/>
  <cols>
    <col min="1" max="2" width="6.5546875" customWidth="1"/>
    <col min="3" max="5" width="5.33203125" customWidth="1"/>
    <col min="6" max="6" width="9.109375" customWidth="1"/>
    <col min="7" max="7" width="5.109375" customWidth="1"/>
    <col min="8" max="8" width="10.5546875" customWidth="1"/>
    <col min="9" max="10" width="6.33203125" customWidth="1"/>
    <col min="11" max="12" width="8.88671875" style="94"/>
    <col min="13" max="13" width="29.6640625" customWidth="1"/>
    <col min="14" max="14" width="9.109375" bestFit="1" customWidth="1"/>
    <col min="15" max="15" width="29.5546875" customWidth="1"/>
    <col min="16" max="16" width="8.77734375" customWidth="1"/>
    <col min="17" max="20" width="7.6640625" style="35" customWidth="1"/>
    <col min="22" max="22" width="8.5546875" customWidth="1"/>
    <col min="23" max="23" width="9.33203125" customWidth="1"/>
  </cols>
  <sheetData>
    <row r="1" spans="1:26" s="5" customFormat="1" ht="141.6" thickBot="1" x14ac:dyDescent="0.35">
      <c r="A1" s="102" t="s">
        <v>66</v>
      </c>
      <c r="B1" s="3" t="s">
        <v>67</v>
      </c>
      <c r="C1" s="3" t="s">
        <v>68</v>
      </c>
      <c r="D1" s="3" t="s">
        <v>69</v>
      </c>
      <c r="E1" s="103" t="s">
        <v>70</v>
      </c>
      <c r="F1" s="104" t="s">
        <v>71</v>
      </c>
      <c r="G1" s="4" t="s">
        <v>72</v>
      </c>
      <c r="H1" s="104" t="s">
        <v>73</v>
      </c>
      <c r="I1" s="3" t="s">
        <v>74</v>
      </c>
      <c r="J1" s="3" t="s">
        <v>75</v>
      </c>
      <c r="K1" s="4" t="s">
        <v>76</v>
      </c>
      <c r="L1" s="4" t="s">
        <v>77</v>
      </c>
      <c r="M1" s="3" t="s">
        <v>78</v>
      </c>
      <c r="N1" s="3" t="s">
        <v>79</v>
      </c>
      <c r="O1" s="3" t="s">
        <v>80</v>
      </c>
      <c r="P1" s="3" t="s">
        <v>81</v>
      </c>
      <c r="Q1" s="34" t="s">
        <v>82</v>
      </c>
      <c r="R1" s="34" t="s">
        <v>83</v>
      </c>
      <c r="S1" s="34" t="s">
        <v>84</v>
      </c>
      <c r="T1" s="34" t="s">
        <v>85</v>
      </c>
      <c r="U1" s="3" t="s">
        <v>86</v>
      </c>
      <c r="V1" s="3" t="s">
        <v>87</v>
      </c>
      <c r="W1" s="3" t="s">
        <v>88</v>
      </c>
      <c r="Y1" s="6"/>
      <c r="Z1" s="6"/>
    </row>
    <row r="2" spans="1:26" s="5" customFormat="1" x14ac:dyDescent="0.3">
      <c r="A2" s="42"/>
      <c r="B2" s="42"/>
      <c r="C2" s="42"/>
      <c r="D2" s="42"/>
      <c r="E2" s="105"/>
      <c r="F2" s="106"/>
      <c r="G2" s="43"/>
      <c r="H2" s="106"/>
      <c r="I2" s="42"/>
      <c r="J2" s="42"/>
      <c r="K2" s="43"/>
      <c r="L2" s="43"/>
      <c r="M2" s="42"/>
      <c r="N2" s="42"/>
      <c r="O2" s="42"/>
      <c r="P2" s="42"/>
      <c r="Q2" s="44"/>
      <c r="R2" s="44"/>
      <c r="S2" s="44"/>
      <c r="T2" s="44"/>
      <c r="U2" s="42"/>
      <c r="V2" s="42"/>
      <c r="W2" s="42"/>
      <c r="Y2" s="6"/>
      <c r="Z2" s="6"/>
    </row>
    <row r="3" spans="1:26" ht="15" thickBot="1" x14ac:dyDescent="0.35">
      <c r="L3" s="95"/>
      <c r="M3" s="2"/>
      <c r="N3" s="1"/>
      <c r="P3" s="1"/>
    </row>
    <row r="4" spans="1:26" x14ac:dyDescent="0.3">
      <c r="A4" s="24">
        <v>601</v>
      </c>
      <c r="B4" s="25">
        <v>6101</v>
      </c>
      <c r="C4" s="25" t="s">
        <v>2</v>
      </c>
      <c r="D4" s="25"/>
      <c r="E4" s="25" t="str">
        <f t="shared" ref="E4:E9" si="0">CONCATENATE(C4,D4)</f>
        <v>X</v>
      </c>
      <c r="F4" s="25" t="s">
        <v>135</v>
      </c>
      <c r="G4" s="25">
        <v>2</v>
      </c>
      <c r="H4" s="25" t="str">
        <f>CONCATENATE(F4,"/",G4)</f>
        <v>XXX455/2</v>
      </c>
      <c r="I4" s="25" t="s">
        <v>11</v>
      </c>
      <c r="J4" s="25" t="s">
        <v>11</v>
      </c>
      <c r="K4" s="96">
        <v>0.17847222222222223</v>
      </c>
      <c r="L4" s="96">
        <v>0.18055555555555555</v>
      </c>
      <c r="M4" s="25" t="s">
        <v>5</v>
      </c>
      <c r="N4" s="26">
        <v>0.23819444444444446</v>
      </c>
      <c r="O4" s="25" t="s">
        <v>20</v>
      </c>
      <c r="P4" s="25" t="str">
        <f>IF(M5=O4,"OK","POZOR")</f>
        <v>OK</v>
      </c>
      <c r="Q4" s="36">
        <f>IF(ISNUMBER(G4),N4-L4,IF(F4="přejezd",N4-L4,0))</f>
        <v>5.7638888888888906E-2</v>
      </c>
      <c r="R4" s="36">
        <f>IF(ISNUMBER(G4),L4-K4,0)</f>
        <v>2.0833333333333259E-3</v>
      </c>
      <c r="S4" s="36">
        <f>Q4+R4</f>
        <v>5.9722222222222232E-2</v>
      </c>
      <c r="T4" s="36"/>
      <c r="U4" s="25">
        <v>52.8</v>
      </c>
      <c r="V4" s="25">
        <f>INDEX('Počty dní'!F:J,MATCH(E4,'Počty dní'!H:H,0),4)</f>
        <v>47</v>
      </c>
      <c r="W4" s="27">
        <f>V4*U4</f>
        <v>2481.6</v>
      </c>
    </row>
    <row r="5" spans="1:26" x14ac:dyDescent="0.3">
      <c r="A5" s="28">
        <v>601</v>
      </c>
      <c r="B5" s="22">
        <v>6101</v>
      </c>
      <c r="C5" s="22" t="s">
        <v>2</v>
      </c>
      <c r="D5" s="22"/>
      <c r="E5" s="22" t="str">
        <f t="shared" si="0"/>
        <v>X</v>
      </c>
      <c r="F5" s="22" t="s">
        <v>135</v>
      </c>
      <c r="G5" s="22">
        <v>3</v>
      </c>
      <c r="H5" s="22" t="str">
        <f>CONCATENATE(F5,"/",G5)</f>
        <v>XXX455/3</v>
      </c>
      <c r="I5" s="22" t="s">
        <v>11</v>
      </c>
      <c r="J5" s="22" t="s">
        <v>11</v>
      </c>
      <c r="K5" s="97">
        <v>0.25555555555555559</v>
      </c>
      <c r="L5" s="97">
        <v>0.25694444444444448</v>
      </c>
      <c r="M5" s="22" t="s">
        <v>20</v>
      </c>
      <c r="N5" s="23">
        <v>0.31319444444444444</v>
      </c>
      <c r="O5" s="22" t="s">
        <v>5</v>
      </c>
      <c r="P5" s="22" t="str">
        <f>IF(M6=O5,"OK","POZOR")</f>
        <v>OK</v>
      </c>
      <c r="Q5" s="37">
        <f>IF(ISNUMBER(G5),N5-L5,IF(F5="přejezd",N5-L5,0))</f>
        <v>5.6249999999999967E-2</v>
      </c>
      <c r="R5" s="37">
        <f>IF(ISNUMBER(G5),L5-K5,0)</f>
        <v>1.388888888888884E-3</v>
      </c>
      <c r="S5" s="37">
        <f>Q5+R5</f>
        <v>5.7638888888888851E-2</v>
      </c>
      <c r="T5" s="37">
        <f>K5-N4</f>
        <v>1.7361111111111133E-2</v>
      </c>
      <c r="U5" s="22">
        <v>52.8</v>
      </c>
      <c r="V5" s="22">
        <f>INDEX('Počty dní'!F:J,MATCH(E5,'Počty dní'!H:H,0),4)</f>
        <v>47</v>
      </c>
      <c r="W5" s="29">
        <f>V5*U5</f>
        <v>2481.6</v>
      </c>
    </row>
    <row r="6" spans="1:26" x14ac:dyDescent="0.3">
      <c r="A6" s="28">
        <v>601</v>
      </c>
      <c r="B6" s="22">
        <v>6101</v>
      </c>
      <c r="C6" s="22" t="s">
        <v>2</v>
      </c>
      <c r="D6" s="22"/>
      <c r="E6" s="22" t="str">
        <f t="shared" si="0"/>
        <v>X</v>
      </c>
      <c r="F6" s="22" t="s">
        <v>135</v>
      </c>
      <c r="G6" s="22">
        <v>10</v>
      </c>
      <c r="H6" s="22" t="str">
        <f>CONCATENATE(F6,"/",G6)</f>
        <v>XXX455/10</v>
      </c>
      <c r="I6" s="22" t="s">
        <v>10</v>
      </c>
      <c r="J6" s="22" t="s">
        <v>11</v>
      </c>
      <c r="K6" s="97">
        <v>0.34930555555555554</v>
      </c>
      <c r="L6" s="97">
        <v>0.3520833333333333</v>
      </c>
      <c r="M6" s="22" t="s">
        <v>5</v>
      </c>
      <c r="N6" s="23">
        <v>0.3923611111111111</v>
      </c>
      <c r="O6" s="22" t="s">
        <v>17</v>
      </c>
      <c r="P6" s="22" t="str">
        <f>IF(M7=O6,"OK","POZOR")</f>
        <v>OK</v>
      </c>
      <c r="Q6" s="37">
        <f>IF(ISNUMBER(G6),N6-L6,IF(F6="přejezd",N6-L6,0))</f>
        <v>4.0277777777777801E-2</v>
      </c>
      <c r="R6" s="37">
        <f>IF(ISNUMBER(G6),L6-K6,0)</f>
        <v>2.7777777777777679E-3</v>
      </c>
      <c r="S6" s="37">
        <f>Q6+R6</f>
        <v>4.3055555555555569E-2</v>
      </c>
      <c r="T6" s="37">
        <f>K6-N5</f>
        <v>3.6111111111111094E-2</v>
      </c>
      <c r="U6" s="22">
        <v>38.9</v>
      </c>
      <c r="V6" s="22">
        <f>INDEX('Počty dní'!F:J,MATCH(E6,'Počty dní'!H:H,0),4)</f>
        <v>47</v>
      </c>
      <c r="W6" s="29">
        <f>V6*U6</f>
        <v>1828.3</v>
      </c>
    </row>
    <row r="7" spans="1:26" x14ac:dyDescent="0.3">
      <c r="A7" s="28">
        <v>601</v>
      </c>
      <c r="B7" s="22">
        <v>6101</v>
      </c>
      <c r="C7" s="22" t="s">
        <v>2</v>
      </c>
      <c r="D7" s="22"/>
      <c r="E7" s="22" t="str">
        <f t="shared" si="0"/>
        <v>X</v>
      </c>
      <c r="F7" s="22" t="s">
        <v>135</v>
      </c>
      <c r="G7" s="22">
        <v>7</v>
      </c>
      <c r="H7" s="22" t="str">
        <f>CONCATENATE(F7,"/",G7)</f>
        <v>XXX455/7</v>
      </c>
      <c r="I7" s="22" t="s">
        <v>10</v>
      </c>
      <c r="J7" s="22" t="s">
        <v>11</v>
      </c>
      <c r="K7" s="97">
        <v>0.4375</v>
      </c>
      <c r="L7" s="97">
        <v>0.44097222222222227</v>
      </c>
      <c r="M7" s="22" t="s">
        <v>17</v>
      </c>
      <c r="N7" s="23">
        <v>0.47986111111111113</v>
      </c>
      <c r="O7" s="22" t="s">
        <v>5</v>
      </c>
      <c r="P7" s="22" t="str">
        <f t="shared" ref="P7:P9" si="1">IF(M8=O7,"OK","POZOR")</f>
        <v>OK</v>
      </c>
      <c r="Q7" s="37">
        <f t="shared" ref="Q7:Q9" si="2">IF(ISNUMBER(G7),N7-L7,IF(F7="přejezd",N7-L7,0))</f>
        <v>3.8888888888888862E-2</v>
      </c>
      <c r="R7" s="37">
        <f t="shared" ref="R7:R9" si="3">IF(ISNUMBER(G7),L7-K7,0)</f>
        <v>3.4722222222222654E-3</v>
      </c>
      <c r="S7" s="37">
        <f t="shared" ref="S7:S9" si="4">Q7+R7</f>
        <v>4.2361111111111127E-2</v>
      </c>
      <c r="T7" s="37">
        <f t="shared" ref="T7:T9" si="5">K7-N6</f>
        <v>4.5138888888888895E-2</v>
      </c>
      <c r="U7" s="22">
        <v>38.9</v>
      </c>
      <c r="V7" s="22">
        <f>INDEX('Počty dní'!F:J,MATCH(E7,'Počty dní'!H:H,0),4)</f>
        <v>47</v>
      </c>
      <c r="W7" s="29">
        <f>V7*U7</f>
        <v>1828.3</v>
      </c>
    </row>
    <row r="8" spans="1:26" x14ac:dyDescent="0.3">
      <c r="A8" s="28">
        <v>601</v>
      </c>
      <c r="B8" s="22">
        <v>6101</v>
      </c>
      <c r="C8" s="22" t="s">
        <v>2</v>
      </c>
      <c r="D8" s="22"/>
      <c r="E8" s="22" t="str">
        <f t="shared" si="0"/>
        <v>X</v>
      </c>
      <c r="F8" s="22" t="s">
        <v>29</v>
      </c>
      <c r="G8" s="22"/>
      <c r="H8" s="22" t="str">
        <f>CONCATENATE(F8,"/",G8)</f>
        <v>přejezd/</v>
      </c>
      <c r="I8" s="22"/>
      <c r="J8" s="22" t="s">
        <v>11</v>
      </c>
      <c r="K8" s="97">
        <v>0.62916666666666665</v>
      </c>
      <c r="L8" s="97">
        <v>0.62916666666666665</v>
      </c>
      <c r="M8" s="22" t="s">
        <v>5</v>
      </c>
      <c r="N8" s="23">
        <v>0.63611111111111118</v>
      </c>
      <c r="O8" s="22" t="s">
        <v>1</v>
      </c>
      <c r="P8" s="22" t="str">
        <f t="shared" si="1"/>
        <v>OK</v>
      </c>
      <c r="Q8" s="37">
        <f t="shared" si="2"/>
        <v>6.9444444444445308E-3</v>
      </c>
      <c r="R8" s="37">
        <f t="shared" si="3"/>
        <v>0</v>
      </c>
      <c r="S8" s="37">
        <f t="shared" si="4"/>
        <v>6.9444444444445308E-3</v>
      </c>
      <c r="T8" s="37">
        <f t="shared" si="5"/>
        <v>0.14930555555555552</v>
      </c>
      <c r="U8" s="22">
        <v>0</v>
      </c>
      <c r="V8" s="22">
        <f>INDEX('Počty dní'!F:J,MATCH(E8,'Počty dní'!H:H,0),4)</f>
        <v>47</v>
      </c>
      <c r="W8" s="29">
        <f>V8*U8</f>
        <v>0</v>
      </c>
    </row>
    <row r="9" spans="1:26" x14ac:dyDescent="0.3">
      <c r="A9" s="28">
        <v>601</v>
      </c>
      <c r="B9" s="22">
        <v>6101</v>
      </c>
      <c r="C9" s="22" t="s">
        <v>2</v>
      </c>
      <c r="D9" s="22"/>
      <c r="E9" s="22" t="str">
        <f t="shared" si="0"/>
        <v>X</v>
      </c>
      <c r="F9" s="22" t="s">
        <v>135</v>
      </c>
      <c r="G9" s="22">
        <v>20</v>
      </c>
      <c r="H9" s="22" t="str">
        <f t="shared" ref="H9:H10" si="6">CONCATENATE(F9,"/",G9)</f>
        <v>XXX455/20</v>
      </c>
      <c r="I9" s="22" t="s">
        <v>10</v>
      </c>
      <c r="J9" s="22" t="s">
        <v>11</v>
      </c>
      <c r="K9" s="97">
        <v>0.63611111111111118</v>
      </c>
      <c r="L9" s="97">
        <v>0.63750000000000007</v>
      </c>
      <c r="M9" s="22" t="s">
        <v>1</v>
      </c>
      <c r="N9" s="23">
        <v>0.67361111111111116</v>
      </c>
      <c r="O9" s="22" t="s">
        <v>17</v>
      </c>
      <c r="P9" s="22" t="str">
        <f t="shared" si="1"/>
        <v>OK</v>
      </c>
      <c r="Q9" s="37">
        <f t="shared" si="2"/>
        <v>3.6111111111111094E-2</v>
      </c>
      <c r="R9" s="37">
        <f t="shared" si="3"/>
        <v>1.388888888888884E-3</v>
      </c>
      <c r="S9" s="37">
        <f t="shared" si="4"/>
        <v>3.7499999999999978E-2</v>
      </c>
      <c r="T9" s="37">
        <f t="shared" si="5"/>
        <v>0</v>
      </c>
      <c r="U9" s="22">
        <v>36</v>
      </c>
      <c r="V9" s="22">
        <f>INDEX('Počty dní'!F:J,MATCH(E9,'Počty dní'!H:H,0),4)</f>
        <v>47</v>
      </c>
      <c r="W9" s="29">
        <f t="shared" ref="W9:W10" si="7">V9*U9</f>
        <v>1692</v>
      </c>
    </row>
    <row r="10" spans="1:26" ht="15" thickBot="1" x14ac:dyDescent="0.35">
      <c r="A10" s="30">
        <v>601</v>
      </c>
      <c r="B10" s="31">
        <v>6101</v>
      </c>
      <c r="C10" s="31" t="s">
        <v>2</v>
      </c>
      <c r="D10" s="31"/>
      <c r="E10" s="31" t="str">
        <f t="shared" ref="E10" si="8">CONCATENATE(C10,D10)</f>
        <v>X</v>
      </c>
      <c r="F10" s="31" t="s">
        <v>135</v>
      </c>
      <c r="G10" s="31">
        <v>19</v>
      </c>
      <c r="H10" s="31" t="str">
        <f t="shared" si="6"/>
        <v>XXX455/19</v>
      </c>
      <c r="I10" s="31" t="s">
        <v>11</v>
      </c>
      <c r="J10" s="31" t="s">
        <v>11</v>
      </c>
      <c r="K10" s="98">
        <v>0.68888888888888899</v>
      </c>
      <c r="L10" s="98">
        <v>0.69097222222222221</v>
      </c>
      <c r="M10" s="31" t="s">
        <v>17</v>
      </c>
      <c r="N10" s="32">
        <v>0.72569444444444453</v>
      </c>
      <c r="O10" s="31" t="s">
        <v>5</v>
      </c>
      <c r="P10" s="31"/>
      <c r="Q10" s="38">
        <f t="shared" ref="Q10" si="9">IF(ISNUMBER(G10),N10-L10,IF(F10="přejezd",N10-L10,0))</f>
        <v>3.4722222222222321E-2</v>
      </c>
      <c r="R10" s="38">
        <f t="shared" ref="R10" si="10">IF(ISNUMBER(G10),L10-K10,0)</f>
        <v>2.0833333333332149E-3</v>
      </c>
      <c r="S10" s="38">
        <f t="shared" ref="S10" si="11">Q10+R10</f>
        <v>3.6805555555555536E-2</v>
      </c>
      <c r="T10" s="38">
        <f t="shared" ref="T10" si="12">K10-N9</f>
        <v>1.5277777777777835E-2</v>
      </c>
      <c r="U10" s="31">
        <v>34.5</v>
      </c>
      <c r="V10" s="31">
        <f>INDEX('Počty dní'!F:J,MATCH(E10,'Počty dní'!H:H,0),4)</f>
        <v>47</v>
      </c>
      <c r="W10" s="33">
        <f t="shared" si="7"/>
        <v>1621.5</v>
      </c>
    </row>
    <row r="11" spans="1:26" ht="15" thickBot="1" x14ac:dyDescent="0.35">
      <c r="A11" s="8" t="str">
        <f ca="1">CONCATENATE(INDIRECT("R[-3]C[0]",FALSE),"celkem")</f>
        <v>601celkem</v>
      </c>
      <c r="B11" s="9"/>
      <c r="C11" s="9" t="str">
        <f ca="1">INDIRECT("R[-1]C[12]",FALSE)</f>
        <v>Mohelno</v>
      </c>
      <c r="D11" s="10"/>
      <c r="E11" s="9"/>
      <c r="F11" s="10"/>
      <c r="G11" s="11"/>
      <c r="H11" s="12"/>
      <c r="I11" s="13"/>
      <c r="J11" s="14" t="str">
        <f ca="1">INDIRECT("R[-2]C[0]",FALSE)</f>
        <v>V</v>
      </c>
      <c r="K11" s="99"/>
      <c r="L11" s="100"/>
      <c r="M11" s="17"/>
      <c r="N11" s="16"/>
      <c r="O11" s="18"/>
      <c r="P11" s="9"/>
      <c r="Q11" s="39">
        <f>SUM(Q4:Q10)</f>
        <v>0.27083333333333348</v>
      </c>
      <c r="R11" s="39">
        <f t="shared" ref="R11:T11" si="13">SUM(R4:R10)</f>
        <v>1.3194444444444342E-2</v>
      </c>
      <c r="S11" s="39">
        <f t="shared" si="13"/>
        <v>0.28402777777777782</v>
      </c>
      <c r="T11" s="39">
        <f t="shared" si="13"/>
        <v>0.26319444444444451</v>
      </c>
      <c r="U11" s="19">
        <f>SUM(U4:U10)</f>
        <v>253.9</v>
      </c>
      <c r="V11" s="20"/>
      <c r="W11" s="21">
        <f>SUM(W4:W10)</f>
        <v>11933.3</v>
      </c>
      <c r="X11" s="7"/>
    </row>
    <row r="12" spans="1:26" x14ac:dyDescent="0.3">
      <c r="L12" s="95"/>
      <c r="N12" s="1"/>
    </row>
    <row r="13" spans="1:26" ht="15" thickBot="1" x14ac:dyDescent="0.35">
      <c r="L13" s="95"/>
      <c r="N13" s="1"/>
    </row>
    <row r="14" spans="1:26" x14ac:dyDescent="0.3">
      <c r="A14" s="24">
        <v>602</v>
      </c>
      <c r="B14" s="25">
        <v>6102</v>
      </c>
      <c r="C14" s="25" t="s">
        <v>2</v>
      </c>
      <c r="D14" s="25"/>
      <c r="E14" s="25" t="str">
        <f t="shared" ref="E14:E28" si="14">CONCATENATE(C14,D14)</f>
        <v>X</v>
      </c>
      <c r="F14" s="25" t="s">
        <v>138</v>
      </c>
      <c r="G14" s="25">
        <v>2</v>
      </c>
      <c r="H14" s="25" t="str">
        <f t="shared" ref="H14:H28" si="15">CONCATENATE(F14,"/",G14)</f>
        <v>XXX457/2</v>
      </c>
      <c r="I14" s="25" t="s">
        <v>10</v>
      </c>
      <c r="J14" s="25" t="s">
        <v>10</v>
      </c>
      <c r="K14" s="96">
        <v>0.18194444444444444</v>
      </c>
      <c r="L14" s="96">
        <v>0.18263888888888891</v>
      </c>
      <c r="M14" s="25" t="s">
        <v>5</v>
      </c>
      <c r="N14" s="26">
        <v>0.20277777777777781</v>
      </c>
      <c r="O14" s="45" t="s">
        <v>0</v>
      </c>
      <c r="P14" s="25" t="str">
        <f t="shared" ref="P14:P27" si="16">IF(M15=O14,"OK","POZOR")</f>
        <v>OK</v>
      </c>
      <c r="Q14" s="36">
        <f t="shared" ref="Q14:Q28" si="17">IF(ISNUMBER(G14),N14-L14,IF(F14="přejezd",N14-L14,0))</f>
        <v>2.0138888888888901E-2</v>
      </c>
      <c r="R14" s="36">
        <f t="shared" ref="R14:R28" si="18">IF(ISNUMBER(G14),L14-K14,0)</f>
        <v>6.9444444444446973E-4</v>
      </c>
      <c r="S14" s="36">
        <f t="shared" ref="S14:S28" si="19">Q14+R14</f>
        <v>2.083333333333337E-2</v>
      </c>
      <c r="T14" s="36"/>
      <c r="U14" s="25">
        <v>18</v>
      </c>
      <c r="V14" s="25">
        <f>INDEX('Počty dní'!F:J,MATCH(E14,'Počty dní'!H:H,0),4)</f>
        <v>47</v>
      </c>
      <c r="W14" s="27">
        <f t="shared" ref="W14:W28" si="20">V14*U14</f>
        <v>846</v>
      </c>
    </row>
    <row r="15" spans="1:26" x14ac:dyDescent="0.3">
      <c r="A15" s="28">
        <v>602</v>
      </c>
      <c r="B15" s="22">
        <v>6102</v>
      </c>
      <c r="C15" s="22" t="s">
        <v>2</v>
      </c>
      <c r="D15" s="22"/>
      <c r="E15" s="22" t="str">
        <f t="shared" ref="E15:E22" si="21">CONCATENATE(C15,D15)</f>
        <v>X</v>
      </c>
      <c r="F15" s="22" t="s">
        <v>138</v>
      </c>
      <c r="G15" s="22">
        <v>1</v>
      </c>
      <c r="H15" s="22" t="str">
        <f t="shared" ref="H15:H22" si="22">CONCATENATE(F15,"/",G15)</f>
        <v>XXX457/1</v>
      </c>
      <c r="I15" s="22" t="s">
        <v>10</v>
      </c>
      <c r="J15" s="22" t="s">
        <v>10</v>
      </c>
      <c r="K15" s="97">
        <v>0.22430555555555556</v>
      </c>
      <c r="L15" s="97">
        <v>0.22569444444444445</v>
      </c>
      <c r="M15" s="22" t="s">
        <v>0</v>
      </c>
      <c r="N15" s="23">
        <v>0.25416666666666665</v>
      </c>
      <c r="O15" s="40" t="s">
        <v>1</v>
      </c>
      <c r="P15" s="22" t="str">
        <f t="shared" si="16"/>
        <v>OK</v>
      </c>
      <c r="Q15" s="37">
        <f t="shared" si="17"/>
        <v>2.8472222222222204E-2</v>
      </c>
      <c r="R15" s="37">
        <f t="shared" si="18"/>
        <v>1.388888888888884E-3</v>
      </c>
      <c r="S15" s="37">
        <f t="shared" si="19"/>
        <v>2.9861111111111088E-2</v>
      </c>
      <c r="T15" s="37">
        <f t="shared" ref="T15:T28" si="23">K15-N14</f>
        <v>2.1527777777777757E-2</v>
      </c>
      <c r="U15" s="22">
        <v>28.2</v>
      </c>
      <c r="V15" s="22">
        <f>INDEX('Počty dní'!F:J,MATCH(E15,'Počty dní'!H:H,0),4)</f>
        <v>47</v>
      </c>
      <c r="W15" s="29">
        <f t="shared" ref="W15:W22" si="24">V15*U15</f>
        <v>1325.3999999999999</v>
      </c>
    </row>
    <row r="16" spans="1:26" x14ac:dyDescent="0.3">
      <c r="A16" s="28">
        <v>602</v>
      </c>
      <c r="B16" s="22">
        <v>6102</v>
      </c>
      <c r="C16" s="22" t="s">
        <v>2</v>
      </c>
      <c r="D16" s="22"/>
      <c r="E16" s="22" t="str">
        <f t="shared" si="21"/>
        <v>X</v>
      </c>
      <c r="F16" s="22" t="s">
        <v>138</v>
      </c>
      <c r="G16" s="22">
        <v>6</v>
      </c>
      <c r="H16" s="22" t="str">
        <f t="shared" si="22"/>
        <v>XXX457/6</v>
      </c>
      <c r="I16" s="22" t="s">
        <v>10</v>
      </c>
      <c r="J16" s="22" t="s">
        <v>10</v>
      </c>
      <c r="K16" s="97">
        <v>0.25833333333333336</v>
      </c>
      <c r="L16" s="97">
        <v>0.25972222222222224</v>
      </c>
      <c r="M16" s="22" t="s">
        <v>1</v>
      </c>
      <c r="N16" s="23">
        <v>0.29166666666666669</v>
      </c>
      <c r="O16" s="40" t="s">
        <v>0</v>
      </c>
      <c r="P16" s="22" t="str">
        <f t="shared" si="16"/>
        <v>OK</v>
      </c>
      <c r="Q16" s="37">
        <f t="shared" si="17"/>
        <v>3.1944444444444442E-2</v>
      </c>
      <c r="R16" s="37">
        <f t="shared" si="18"/>
        <v>1.388888888888884E-3</v>
      </c>
      <c r="S16" s="37">
        <f t="shared" si="19"/>
        <v>3.3333333333333326E-2</v>
      </c>
      <c r="T16" s="37">
        <f t="shared" si="23"/>
        <v>4.1666666666667074E-3</v>
      </c>
      <c r="U16" s="22">
        <v>27.2</v>
      </c>
      <c r="V16" s="22">
        <f>INDEX('Počty dní'!F:J,MATCH(E16,'Počty dní'!H:H,0),4)</f>
        <v>47</v>
      </c>
      <c r="W16" s="29">
        <f t="shared" si="24"/>
        <v>1278.3999999999999</v>
      </c>
    </row>
    <row r="17" spans="1:24" x14ac:dyDescent="0.3">
      <c r="A17" s="28">
        <v>602</v>
      </c>
      <c r="B17" s="22">
        <v>6102</v>
      </c>
      <c r="C17" s="22" t="s">
        <v>2</v>
      </c>
      <c r="D17" s="22">
        <v>35</v>
      </c>
      <c r="E17" s="22" t="str">
        <f t="shared" si="21"/>
        <v>X35</v>
      </c>
      <c r="F17" s="22" t="s">
        <v>29</v>
      </c>
      <c r="G17" s="22"/>
      <c r="H17" s="22" t="str">
        <f t="shared" si="22"/>
        <v>přejezd/</v>
      </c>
      <c r="I17" s="22"/>
      <c r="J17" s="22" t="s">
        <v>10</v>
      </c>
      <c r="K17" s="97">
        <v>0.29375000000000001</v>
      </c>
      <c r="L17" s="97">
        <v>0.29375000000000001</v>
      </c>
      <c r="M17" s="22" t="s">
        <v>0</v>
      </c>
      <c r="N17" s="23">
        <v>0.30416666666666664</v>
      </c>
      <c r="O17" s="40" t="s">
        <v>27</v>
      </c>
      <c r="P17" s="22" t="str">
        <f t="shared" si="16"/>
        <v>OK</v>
      </c>
      <c r="Q17" s="37">
        <f t="shared" si="17"/>
        <v>1.041666666666663E-2</v>
      </c>
      <c r="R17" s="37">
        <f t="shared" si="18"/>
        <v>0</v>
      </c>
      <c r="S17" s="37">
        <f t="shared" si="19"/>
        <v>1.041666666666663E-2</v>
      </c>
      <c r="T17" s="37">
        <f t="shared" si="23"/>
        <v>2.0833333333333259E-3</v>
      </c>
      <c r="U17" s="22">
        <v>0</v>
      </c>
      <c r="V17" s="22">
        <f>INDEX('Počty dní'!F:J,MATCH(E17,'Počty dní'!H:H,0),4)</f>
        <v>57</v>
      </c>
      <c r="W17" s="29">
        <f t="shared" si="24"/>
        <v>0</v>
      </c>
    </row>
    <row r="18" spans="1:24" x14ac:dyDescent="0.3">
      <c r="A18" s="28">
        <v>602</v>
      </c>
      <c r="B18" s="22">
        <v>6102</v>
      </c>
      <c r="C18" s="22" t="s">
        <v>2</v>
      </c>
      <c r="D18" s="22"/>
      <c r="E18" s="22" t="str">
        <f t="shared" si="21"/>
        <v>X</v>
      </c>
      <c r="F18" s="22" t="s">
        <v>140</v>
      </c>
      <c r="G18" s="22">
        <v>4</v>
      </c>
      <c r="H18" s="22" t="str">
        <f t="shared" si="22"/>
        <v>XXX451/4</v>
      </c>
      <c r="I18" s="22" t="s">
        <v>10</v>
      </c>
      <c r="J18" s="22" t="s">
        <v>10</v>
      </c>
      <c r="K18" s="97">
        <v>0.30416666666666664</v>
      </c>
      <c r="L18" s="97">
        <v>0.30624999999999997</v>
      </c>
      <c r="M18" s="22" t="s">
        <v>27</v>
      </c>
      <c r="N18" s="23">
        <v>0.31597222222222221</v>
      </c>
      <c r="O18" s="40" t="s">
        <v>28</v>
      </c>
      <c r="P18" s="22" t="str">
        <f t="shared" si="16"/>
        <v>OK</v>
      </c>
      <c r="Q18" s="37">
        <f t="shared" si="17"/>
        <v>9.7222222222222432E-3</v>
      </c>
      <c r="R18" s="37">
        <f t="shared" si="18"/>
        <v>2.0833333333333259E-3</v>
      </c>
      <c r="S18" s="37">
        <f t="shared" si="19"/>
        <v>1.1805555555555569E-2</v>
      </c>
      <c r="T18" s="37">
        <f t="shared" si="23"/>
        <v>0</v>
      </c>
      <c r="U18" s="22">
        <v>10.7</v>
      </c>
      <c r="V18" s="22">
        <f>INDEX('Počty dní'!F:J,MATCH(E18,'Počty dní'!H:H,0),4)</f>
        <v>47</v>
      </c>
      <c r="W18" s="29">
        <f t="shared" si="24"/>
        <v>502.9</v>
      </c>
    </row>
    <row r="19" spans="1:24" x14ac:dyDescent="0.3">
      <c r="A19" s="28">
        <v>602</v>
      </c>
      <c r="B19" s="22">
        <v>6102</v>
      </c>
      <c r="C19" s="22" t="s">
        <v>2</v>
      </c>
      <c r="D19" s="22"/>
      <c r="E19" s="22" t="str">
        <f t="shared" si="21"/>
        <v>X</v>
      </c>
      <c r="F19" s="22" t="s">
        <v>29</v>
      </c>
      <c r="G19" s="22"/>
      <c r="H19" s="22" t="str">
        <f t="shared" si="22"/>
        <v>přejezd/</v>
      </c>
      <c r="I19" s="22"/>
      <c r="J19" s="22" t="s">
        <v>10</v>
      </c>
      <c r="K19" s="97">
        <v>0.31597222222222221</v>
      </c>
      <c r="L19" s="97">
        <v>0.31597222222222221</v>
      </c>
      <c r="M19" s="22" t="s">
        <v>28</v>
      </c>
      <c r="N19" s="23">
        <v>0.31736111111111115</v>
      </c>
      <c r="O19" s="22" t="s">
        <v>24</v>
      </c>
      <c r="P19" s="22" t="str">
        <f t="shared" si="16"/>
        <v>OK</v>
      </c>
      <c r="Q19" s="37">
        <f t="shared" si="17"/>
        <v>1.3888888888889395E-3</v>
      </c>
      <c r="R19" s="37">
        <f t="shared" si="18"/>
        <v>0</v>
      </c>
      <c r="S19" s="37">
        <f t="shared" si="19"/>
        <v>1.3888888888889395E-3</v>
      </c>
      <c r="T19" s="37">
        <f t="shared" si="23"/>
        <v>0</v>
      </c>
      <c r="U19" s="22">
        <v>0</v>
      </c>
      <c r="V19" s="22">
        <f>INDEX('Počty dní'!F:J,MATCH(E19,'Počty dní'!H:H,0),4)</f>
        <v>47</v>
      </c>
      <c r="W19" s="29">
        <f t="shared" si="24"/>
        <v>0</v>
      </c>
    </row>
    <row r="20" spans="1:24" x14ac:dyDescent="0.3">
      <c r="A20" s="28">
        <v>602</v>
      </c>
      <c r="B20" s="22">
        <v>6102</v>
      </c>
      <c r="C20" s="22" t="s">
        <v>2</v>
      </c>
      <c r="D20" s="22"/>
      <c r="E20" s="22" t="str">
        <f t="shared" si="21"/>
        <v>X</v>
      </c>
      <c r="F20" s="22" t="s">
        <v>140</v>
      </c>
      <c r="G20" s="22">
        <v>7</v>
      </c>
      <c r="H20" s="22" t="str">
        <f t="shared" si="22"/>
        <v>XXX451/7</v>
      </c>
      <c r="I20" s="22" t="s">
        <v>10</v>
      </c>
      <c r="J20" s="22" t="s">
        <v>10</v>
      </c>
      <c r="K20" s="97">
        <v>0.3666666666666667</v>
      </c>
      <c r="L20" s="97">
        <v>0.36805555555555558</v>
      </c>
      <c r="M20" s="22" t="s">
        <v>24</v>
      </c>
      <c r="N20" s="23">
        <v>0.38819444444444445</v>
      </c>
      <c r="O20" s="22" t="s">
        <v>0</v>
      </c>
      <c r="P20" s="22" t="str">
        <f t="shared" si="16"/>
        <v>OK</v>
      </c>
      <c r="Q20" s="37">
        <f t="shared" si="17"/>
        <v>2.0138888888888873E-2</v>
      </c>
      <c r="R20" s="37">
        <f t="shared" si="18"/>
        <v>1.388888888888884E-3</v>
      </c>
      <c r="S20" s="37">
        <f t="shared" si="19"/>
        <v>2.1527777777777757E-2</v>
      </c>
      <c r="T20" s="37">
        <f t="shared" si="23"/>
        <v>4.9305555555555547E-2</v>
      </c>
      <c r="U20" s="22">
        <v>18.2</v>
      </c>
      <c r="V20" s="22">
        <f>INDEX('Počty dní'!F:J,MATCH(E20,'Počty dní'!H:H,0),4)</f>
        <v>47</v>
      </c>
      <c r="W20" s="29">
        <f t="shared" si="24"/>
        <v>855.4</v>
      </c>
    </row>
    <row r="21" spans="1:24" x14ac:dyDescent="0.3">
      <c r="A21" s="28">
        <v>602</v>
      </c>
      <c r="B21" s="22">
        <v>6102</v>
      </c>
      <c r="C21" s="22" t="s">
        <v>2</v>
      </c>
      <c r="D21" s="22"/>
      <c r="E21" s="22" t="str">
        <f t="shared" si="21"/>
        <v>X</v>
      </c>
      <c r="F21" s="22" t="s">
        <v>140</v>
      </c>
      <c r="G21" s="22">
        <v>6</v>
      </c>
      <c r="H21" s="22" t="str">
        <f t="shared" si="22"/>
        <v>XXX451/6</v>
      </c>
      <c r="I21" s="22" t="s">
        <v>10</v>
      </c>
      <c r="J21" s="22" t="s">
        <v>10</v>
      </c>
      <c r="K21" s="97">
        <v>0.44097222222222227</v>
      </c>
      <c r="L21" s="97">
        <v>0.44236111111111115</v>
      </c>
      <c r="M21" s="22" t="s">
        <v>0</v>
      </c>
      <c r="N21" s="23">
        <v>0.46458333333333335</v>
      </c>
      <c r="O21" s="22" t="s">
        <v>26</v>
      </c>
      <c r="P21" s="22" t="str">
        <f t="shared" si="16"/>
        <v>OK</v>
      </c>
      <c r="Q21" s="37">
        <f t="shared" si="17"/>
        <v>2.2222222222222199E-2</v>
      </c>
      <c r="R21" s="37">
        <f t="shared" si="18"/>
        <v>1.388888888888884E-3</v>
      </c>
      <c r="S21" s="37">
        <f t="shared" si="19"/>
        <v>2.3611111111111083E-2</v>
      </c>
      <c r="T21" s="37">
        <f t="shared" si="23"/>
        <v>5.2777777777777812E-2</v>
      </c>
      <c r="U21" s="22">
        <v>19</v>
      </c>
      <c r="V21" s="22">
        <f>INDEX('Počty dní'!F:J,MATCH(E21,'Počty dní'!H:H,0),4)</f>
        <v>47</v>
      </c>
      <c r="W21" s="29">
        <f t="shared" si="24"/>
        <v>893</v>
      </c>
    </row>
    <row r="22" spans="1:24" x14ac:dyDescent="0.3">
      <c r="A22" s="28">
        <v>602</v>
      </c>
      <c r="B22" s="22">
        <v>6102</v>
      </c>
      <c r="C22" s="22" t="s">
        <v>2</v>
      </c>
      <c r="D22" s="22"/>
      <c r="E22" s="22" t="str">
        <f t="shared" si="21"/>
        <v>X</v>
      </c>
      <c r="F22" s="22" t="s">
        <v>140</v>
      </c>
      <c r="G22" s="22">
        <v>9</v>
      </c>
      <c r="H22" s="22" t="str">
        <f t="shared" si="22"/>
        <v>XXX451/9</v>
      </c>
      <c r="I22" s="22" t="s">
        <v>10</v>
      </c>
      <c r="J22" s="22" t="s">
        <v>10</v>
      </c>
      <c r="K22" s="97">
        <v>0.47916666666666669</v>
      </c>
      <c r="L22" s="97">
        <v>0.48125000000000001</v>
      </c>
      <c r="M22" s="22" t="s">
        <v>26</v>
      </c>
      <c r="N22" s="23">
        <v>0.50347222222222221</v>
      </c>
      <c r="O22" s="22" t="s">
        <v>0</v>
      </c>
      <c r="P22" s="22" t="str">
        <f t="shared" si="16"/>
        <v>OK</v>
      </c>
      <c r="Q22" s="37">
        <f t="shared" si="17"/>
        <v>2.2222222222222199E-2</v>
      </c>
      <c r="R22" s="37">
        <f t="shared" si="18"/>
        <v>2.0833333333333259E-3</v>
      </c>
      <c r="S22" s="37">
        <f t="shared" si="19"/>
        <v>2.4305555555555525E-2</v>
      </c>
      <c r="T22" s="37">
        <f t="shared" si="23"/>
        <v>1.4583333333333337E-2</v>
      </c>
      <c r="U22" s="22">
        <v>19</v>
      </c>
      <c r="V22" s="22">
        <f>INDEX('Počty dní'!F:J,MATCH(E22,'Počty dní'!H:H,0),4)</f>
        <v>47</v>
      </c>
      <c r="W22" s="29">
        <f t="shared" si="24"/>
        <v>893</v>
      </c>
    </row>
    <row r="23" spans="1:24" x14ac:dyDescent="0.3">
      <c r="A23" s="28">
        <v>602</v>
      </c>
      <c r="B23" s="22">
        <v>6102</v>
      </c>
      <c r="C23" s="22" t="s">
        <v>2</v>
      </c>
      <c r="D23" s="22"/>
      <c r="E23" s="22" t="str">
        <f t="shared" si="14"/>
        <v>X</v>
      </c>
      <c r="F23" s="22" t="s">
        <v>29</v>
      </c>
      <c r="G23" s="22"/>
      <c r="H23" s="22" t="str">
        <f t="shared" si="15"/>
        <v>přejezd/</v>
      </c>
      <c r="I23" s="22"/>
      <c r="J23" s="22" t="s">
        <v>10</v>
      </c>
      <c r="K23" s="97">
        <v>0.60486111111111118</v>
      </c>
      <c r="L23" s="97">
        <v>0.60486111111111118</v>
      </c>
      <c r="M23" s="22" t="s">
        <v>0</v>
      </c>
      <c r="N23" s="23">
        <v>0.6069444444444444</v>
      </c>
      <c r="O23" s="40" t="s">
        <v>7</v>
      </c>
      <c r="P23" s="22" t="str">
        <f t="shared" si="16"/>
        <v>OK</v>
      </c>
      <c r="Q23" s="37">
        <f t="shared" si="17"/>
        <v>2.0833333333332149E-3</v>
      </c>
      <c r="R23" s="37">
        <f t="shared" si="18"/>
        <v>0</v>
      </c>
      <c r="S23" s="37">
        <f t="shared" si="19"/>
        <v>2.0833333333332149E-3</v>
      </c>
      <c r="T23" s="37">
        <f t="shared" si="23"/>
        <v>0.10138888888888897</v>
      </c>
      <c r="U23" s="22">
        <v>0</v>
      </c>
      <c r="V23" s="22">
        <f>INDEX('Počty dní'!F:J,MATCH(E23,'Počty dní'!H:H,0),4)</f>
        <v>47</v>
      </c>
      <c r="W23" s="29">
        <f t="shared" si="20"/>
        <v>0</v>
      </c>
    </row>
    <row r="24" spans="1:24" x14ac:dyDescent="0.3">
      <c r="A24" s="28">
        <v>602</v>
      </c>
      <c r="B24" s="22">
        <v>6102</v>
      </c>
      <c r="C24" s="22" t="s">
        <v>2</v>
      </c>
      <c r="D24" s="22"/>
      <c r="E24" s="22" t="str">
        <f t="shared" si="14"/>
        <v>X</v>
      </c>
      <c r="F24" s="22" t="s">
        <v>138</v>
      </c>
      <c r="G24" s="22">
        <v>11</v>
      </c>
      <c r="H24" s="22" t="str">
        <f t="shared" si="15"/>
        <v>XXX457/11</v>
      </c>
      <c r="I24" s="22" t="s">
        <v>10</v>
      </c>
      <c r="J24" s="22" t="s">
        <v>10</v>
      </c>
      <c r="K24" s="97">
        <v>0.6069444444444444</v>
      </c>
      <c r="L24" s="97">
        <v>0.60902777777777783</v>
      </c>
      <c r="M24" s="40" t="s">
        <v>7</v>
      </c>
      <c r="N24" s="23">
        <v>0.63750000000000007</v>
      </c>
      <c r="O24" s="22" t="s">
        <v>1</v>
      </c>
      <c r="P24" s="22" t="str">
        <f t="shared" si="16"/>
        <v>OK</v>
      </c>
      <c r="Q24" s="37">
        <f t="shared" si="17"/>
        <v>2.8472222222222232E-2</v>
      </c>
      <c r="R24" s="37">
        <f t="shared" si="18"/>
        <v>2.083333333333437E-3</v>
      </c>
      <c r="S24" s="37">
        <f t="shared" si="19"/>
        <v>3.0555555555555669E-2</v>
      </c>
      <c r="T24" s="37">
        <f t="shared" si="23"/>
        <v>0</v>
      </c>
      <c r="U24" s="22">
        <v>27.6</v>
      </c>
      <c r="V24" s="22">
        <f>INDEX('Počty dní'!F:J,MATCH(E24,'Počty dní'!H:H,0),4)</f>
        <v>47</v>
      </c>
      <c r="W24" s="29">
        <f t="shared" si="20"/>
        <v>1297.2</v>
      </c>
    </row>
    <row r="25" spans="1:24" x14ac:dyDescent="0.3">
      <c r="A25" s="28">
        <v>602</v>
      </c>
      <c r="B25" s="22">
        <v>6102</v>
      </c>
      <c r="C25" s="22" t="s">
        <v>2</v>
      </c>
      <c r="D25" s="22"/>
      <c r="E25" s="22" t="str">
        <f t="shared" si="14"/>
        <v>X</v>
      </c>
      <c r="F25" s="22" t="s">
        <v>138</v>
      </c>
      <c r="G25" s="22">
        <v>16</v>
      </c>
      <c r="H25" s="22" t="str">
        <f t="shared" si="15"/>
        <v>XXX457/16</v>
      </c>
      <c r="I25" s="22" t="s">
        <v>10</v>
      </c>
      <c r="J25" s="22" t="s">
        <v>10</v>
      </c>
      <c r="K25" s="97">
        <v>0.6381944444444444</v>
      </c>
      <c r="L25" s="97">
        <v>0.63888888888888895</v>
      </c>
      <c r="M25" s="22" t="s">
        <v>1</v>
      </c>
      <c r="N25" s="23">
        <v>0.66805555555555562</v>
      </c>
      <c r="O25" s="40" t="s">
        <v>0</v>
      </c>
      <c r="P25" s="22" t="str">
        <f t="shared" si="16"/>
        <v>OK</v>
      </c>
      <c r="Q25" s="37">
        <f t="shared" si="17"/>
        <v>2.9166666666666674E-2</v>
      </c>
      <c r="R25" s="37">
        <f t="shared" si="18"/>
        <v>6.94444444444553E-4</v>
      </c>
      <c r="S25" s="37">
        <f t="shared" si="19"/>
        <v>2.9861111111111227E-2</v>
      </c>
      <c r="T25" s="37">
        <f t="shared" si="23"/>
        <v>6.9444444444433095E-4</v>
      </c>
      <c r="U25" s="22">
        <v>28.2</v>
      </c>
      <c r="V25" s="22">
        <f>INDEX('Počty dní'!F:J,MATCH(E25,'Počty dní'!H:H,0),4)</f>
        <v>47</v>
      </c>
      <c r="W25" s="29">
        <f t="shared" si="20"/>
        <v>1325.3999999999999</v>
      </c>
    </row>
    <row r="26" spans="1:24" x14ac:dyDescent="0.3">
      <c r="A26" s="28">
        <v>602</v>
      </c>
      <c r="B26" s="22">
        <v>6102</v>
      </c>
      <c r="C26" s="22" t="s">
        <v>2</v>
      </c>
      <c r="D26" s="22"/>
      <c r="E26" s="22" t="str">
        <f t="shared" si="14"/>
        <v>X</v>
      </c>
      <c r="F26" s="22" t="s">
        <v>138</v>
      </c>
      <c r="G26" s="22">
        <v>15</v>
      </c>
      <c r="H26" s="22" t="str">
        <f t="shared" si="15"/>
        <v>XXX457/15</v>
      </c>
      <c r="I26" s="22" t="s">
        <v>10</v>
      </c>
      <c r="J26" s="22" t="s">
        <v>10</v>
      </c>
      <c r="K26" s="97">
        <v>0.68611111111111101</v>
      </c>
      <c r="L26" s="97">
        <v>0.6875</v>
      </c>
      <c r="M26" s="40" t="s">
        <v>0</v>
      </c>
      <c r="N26" s="23">
        <v>0.70000000000000007</v>
      </c>
      <c r="O26" s="22" t="s">
        <v>6</v>
      </c>
      <c r="P26" s="22" t="str">
        <f t="shared" si="16"/>
        <v>OK</v>
      </c>
      <c r="Q26" s="37">
        <f t="shared" si="17"/>
        <v>1.2500000000000067E-2</v>
      </c>
      <c r="R26" s="37">
        <f t="shared" si="18"/>
        <v>1.388888888888995E-3</v>
      </c>
      <c r="S26" s="37">
        <f t="shared" si="19"/>
        <v>1.3888888888889062E-2</v>
      </c>
      <c r="T26" s="37">
        <f t="shared" si="23"/>
        <v>1.805555555555538E-2</v>
      </c>
      <c r="U26" s="22">
        <v>11.8</v>
      </c>
      <c r="V26" s="22">
        <f>INDEX('Počty dní'!F:J,MATCH(E26,'Počty dní'!H:H,0),4)</f>
        <v>47</v>
      </c>
      <c r="W26" s="29">
        <f t="shared" si="20"/>
        <v>554.6</v>
      </c>
    </row>
    <row r="27" spans="1:24" x14ac:dyDescent="0.3">
      <c r="A27" s="28">
        <v>602</v>
      </c>
      <c r="B27" s="22">
        <v>6102</v>
      </c>
      <c r="C27" s="22" t="s">
        <v>2</v>
      </c>
      <c r="D27" s="22"/>
      <c r="E27" s="22" t="str">
        <f t="shared" si="14"/>
        <v>X</v>
      </c>
      <c r="F27" s="22" t="s">
        <v>138</v>
      </c>
      <c r="G27" s="22">
        <v>18</v>
      </c>
      <c r="H27" s="22" t="str">
        <f t="shared" si="15"/>
        <v>XXX457/18</v>
      </c>
      <c r="I27" s="22" t="s">
        <v>10</v>
      </c>
      <c r="J27" s="22" t="s">
        <v>10</v>
      </c>
      <c r="K27" s="97">
        <v>0.71180555555555547</v>
      </c>
      <c r="L27" s="97">
        <v>0.71250000000000002</v>
      </c>
      <c r="M27" s="22" t="s">
        <v>6</v>
      </c>
      <c r="N27" s="23">
        <v>0.71875</v>
      </c>
      <c r="O27" s="40" t="s">
        <v>9</v>
      </c>
      <c r="P27" s="22" t="str">
        <f t="shared" si="16"/>
        <v>OK</v>
      </c>
      <c r="Q27" s="37">
        <f t="shared" si="17"/>
        <v>6.2499999999999778E-3</v>
      </c>
      <c r="R27" s="37">
        <f t="shared" si="18"/>
        <v>6.94444444444553E-4</v>
      </c>
      <c r="S27" s="37">
        <f t="shared" si="19"/>
        <v>6.9444444444445308E-3</v>
      </c>
      <c r="T27" s="37">
        <f t="shared" si="23"/>
        <v>1.1805555555555403E-2</v>
      </c>
      <c r="U27" s="22">
        <v>5.9</v>
      </c>
      <c r="V27" s="22">
        <f>INDEX('Počty dní'!F:J,MATCH(E27,'Počty dní'!H:H,0),4)</f>
        <v>47</v>
      </c>
      <c r="W27" s="29">
        <f t="shared" si="20"/>
        <v>277.3</v>
      </c>
    </row>
    <row r="28" spans="1:24" ht="15" thickBot="1" x14ac:dyDescent="0.35">
      <c r="A28" s="30">
        <v>602</v>
      </c>
      <c r="B28" s="31">
        <v>6102</v>
      </c>
      <c r="C28" s="31" t="s">
        <v>2</v>
      </c>
      <c r="D28" s="31"/>
      <c r="E28" s="31" t="str">
        <f t="shared" si="14"/>
        <v>X</v>
      </c>
      <c r="F28" s="31" t="s">
        <v>138</v>
      </c>
      <c r="G28" s="31">
        <v>17</v>
      </c>
      <c r="H28" s="31" t="str">
        <f t="shared" si="15"/>
        <v>XXX457/17</v>
      </c>
      <c r="I28" s="31" t="s">
        <v>10</v>
      </c>
      <c r="J28" s="31" t="s">
        <v>10</v>
      </c>
      <c r="K28" s="98">
        <v>0.73541666666666661</v>
      </c>
      <c r="L28" s="98">
        <v>0.73611111111111116</v>
      </c>
      <c r="M28" s="46" t="s">
        <v>9</v>
      </c>
      <c r="N28" s="32">
        <v>0.74861111111111101</v>
      </c>
      <c r="O28" s="31" t="s">
        <v>5</v>
      </c>
      <c r="P28" s="31"/>
      <c r="Q28" s="38">
        <f t="shared" si="17"/>
        <v>1.2499999999999845E-2</v>
      </c>
      <c r="R28" s="38">
        <f t="shared" si="18"/>
        <v>6.94444444444553E-4</v>
      </c>
      <c r="S28" s="38">
        <f t="shared" si="19"/>
        <v>1.3194444444444398E-2</v>
      </c>
      <c r="T28" s="38">
        <f t="shared" si="23"/>
        <v>1.6666666666666607E-2</v>
      </c>
      <c r="U28" s="31">
        <v>12.1</v>
      </c>
      <c r="V28" s="31">
        <f>INDEX('Počty dní'!F:J,MATCH(E28,'Počty dní'!H:H,0),4)</f>
        <v>47</v>
      </c>
      <c r="W28" s="33">
        <f t="shared" si="20"/>
        <v>568.69999999999993</v>
      </c>
    </row>
    <row r="29" spans="1:24" ht="15" thickBot="1" x14ac:dyDescent="0.35">
      <c r="A29" s="8" t="str">
        <f ca="1">CONCATENATE(INDIRECT("R[-3]C[0]",FALSE),"celkem")</f>
        <v>602celkem</v>
      </c>
      <c r="B29" s="9"/>
      <c r="C29" s="9" t="str">
        <f ca="1">INDIRECT("R[-1]C[12]",FALSE)</f>
        <v>Mohelno</v>
      </c>
      <c r="D29" s="10"/>
      <c r="E29" s="9"/>
      <c r="F29" s="10"/>
      <c r="G29" s="11"/>
      <c r="H29" s="12"/>
      <c r="I29" s="13"/>
      <c r="J29" s="14" t="str">
        <f ca="1">INDIRECT("R[-2]C[0]",FALSE)</f>
        <v>S</v>
      </c>
      <c r="K29" s="99"/>
      <c r="L29" s="100"/>
      <c r="M29" s="17"/>
      <c r="N29" s="16"/>
      <c r="O29" s="18"/>
      <c r="P29" s="9"/>
      <c r="Q29" s="39">
        <f>SUM(Q14:Q28)</f>
        <v>0.25763888888888864</v>
      </c>
      <c r="R29" s="39">
        <f>SUM(R14:R28)</f>
        <v>1.5972222222222748E-2</v>
      </c>
      <c r="S29" s="39">
        <f>SUM(S14:S28)</f>
        <v>0.27361111111111136</v>
      </c>
      <c r="T29" s="39">
        <f>SUM(T14:T28)</f>
        <v>0.29305555555555518</v>
      </c>
      <c r="U29" s="19">
        <f>SUM(U14:U28)</f>
        <v>225.9</v>
      </c>
      <c r="V29" s="20"/>
      <c r="W29" s="21">
        <f>SUM(W14:W28)</f>
        <v>10617.3</v>
      </c>
      <c r="X29" s="7"/>
    </row>
    <row r="31" spans="1:24" ht="15" thickBot="1" x14ac:dyDescent="0.35">
      <c r="L31" s="95"/>
      <c r="N31" s="1"/>
    </row>
    <row r="32" spans="1:24" x14ac:dyDescent="0.3">
      <c r="A32" s="24">
        <v>603</v>
      </c>
      <c r="B32" s="25">
        <v>6103</v>
      </c>
      <c r="C32" s="25" t="s">
        <v>2</v>
      </c>
      <c r="D32" s="25"/>
      <c r="E32" s="25" t="str">
        <f t="shared" ref="E32:E39" si="25">CONCATENATE(C32,D32)</f>
        <v>X</v>
      </c>
      <c r="F32" s="25" t="s">
        <v>135</v>
      </c>
      <c r="G32" s="25">
        <v>14</v>
      </c>
      <c r="H32" s="25" t="str">
        <f t="shared" ref="H32:H39" si="26">CONCATENATE(F32,"/",G32)</f>
        <v>XXX455/14</v>
      </c>
      <c r="I32" s="25" t="s">
        <v>10</v>
      </c>
      <c r="J32" s="25" t="s">
        <v>11</v>
      </c>
      <c r="K32" s="96">
        <v>0.51597222222222217</v>
      </c>
      <c r="L32" s="96">
        <v>0.51874999999999993</v>
      </c>
      <c r="M32" s="25" t="s">
        <v>5</v>
      </c>
      <c r="N32" s="26">
        <v>0.57500000000000007</v>
      </c>
      <c r="O32" s="25" t="s">
        <v>20</v>
      </c>
      <c r="P32" s="25" t="str">
        <f t="shared" ref="P32:P38" si="27">IF(M33=O32,"OK","POZOR")</f>
        <v>OK</v>
      </c>
      <c r="Q32" s="36">
        <f t="shared" ref="Q32:Q39" si="28">IF(ISNUMBER(G32),N32-L32,IF(F32="přejezd",N32-L32,0))</f>
        <v>5.6250000000000133E-2</v>
      </c>
      <c r="R32" s="36">
        <f t="shared" ref="R32:R39" si="29">IF(ISNUMBER(G32),L32-K32,0)</f>
        <v>2.7777777777777679E-3</v>
      </c>
      <c r="S32" s="36">
        <f t="shared" ref="S32:S39" si="30">Q32+R32</f>
        <v>5.9027777777777901E-2</v>
      </c>
      <c r="T32" s="36"/>
      <c r="U32" s="25">
        <v>52.8</v>
      </c>
      <c r="V32" s="25">
        <f>INDEX('Počty dní'!F:J,MATCH(E32,'Počty dní'!H:H,0),4)</f>
        <v>47</v>
      </c>
      <c r="W32" s="27">
        <f t="shared" ref="W32:W39" si="31">V32*U32</f>
        <v>2481.6</v>
      </c>
    </row>
    <row r="33" spans="1:24" x14ac:dyDescent="0.3">
      <c r="A33" s="28">
        <v>603</v>
      </c>
      <c r="B33" s="22">
        <v>6103</v>
      </c>
      <c r="C33" s="22" t="s">
        <v>2</v>
      </c>
      <c r="D33" s="22"/>
      <c r="E33" s="22" t="str">
        <f t="shared" si="25"/>
        <v>X</v>
      </c>
      <c r="F33" s="22" t="s">
        <v>135</v>
      </c>
      <c r="G33" s="22">
        <v>15</v>
      </c>
      <c r="H33" s="22" t="str">
        <f t="shared" si="26"/>
        <v>XXX455/15</v>
      </c>
      <c r="I33" s="22" t="s">
        <v>11</v>
      </c>
      <c r="J33" s="22" t="s">
        <v>11</v>
      </c>
      <c r="K33" s="97">
        <v>0.58888888888888891</v>
      </c>
      <c r="L33" s="97">
        <v>0.59027777777777779</v>
      </c>
      <c r="M33" s="22" t="s">
        <v>20</v>
      </c>
      <c r="N33" s="23">
        <v>0.64236111111111105</v>
      </c>
      <c r="O33" s="22" t="s">
        <v>5</v>
      </c>
      <c r="P33" s="22" t="str">
        <f t="shared" si="27"/>
        <v>OK</v>
      </c>
      <c r="Q33" s="37">
        <f t="shared" si="28"/>
        <v>5.2083333333333259E-2</v>
      </c>
      <c r="R33" s="37">
        <f t="shared" si="29"/>
        <v>1.388888888888884E-3</v>
      </c>
      <c r="S33" s="37">
        <f t="shared" si="30"/>
        <v>5.3472222222222143E-2</v>
      </c>
      <c r="T33" s="37">
        <f t="shared" ref="T33:T39" si="32">K33-N32</f>
        <v>1.388888888888884E-2</v>
      </c>
      <c r="U33" s="22">
        <v>48.4</v>
      </c>
      <c r="V33" s="22">
        <f>INDEX('Počty dní'!F:J,MATCH(E33,'Počty dní'!H:H,0),4)</f>
        <v>47</v>
      </c>
      <c r="W33" s="29">
        <f t="shared" si="31"/>
        <v>2274.7999999999997</v>
      </c>
    </row>
    <row r="34" spans="1:24" x14ac:dyDescent="0.3">
      <c r="A34" s="28">
        <v>603</v>
      </c>
      <c r="B34" s="22">
        <v>6103</v>
      </c>
      <c r="C34" s="22" t="s">
        <v>2</v>
      </c>
      <c r="D34" s="22"/>
      <c r="E34" s="22" t="str">
        <f t="shared" si="25"/>
        <v>X</v>
      </c>
      <c r="F34" s="22" t="s">
        <v>29</v>
      </c>
      <c r="G34" s="22"/>
      <c r="H34" s="22" t="str">
        <f t="shared" si="26"/>
        <v>přejezd/</v>
      </c>
      <c r="I34" s="22"/>
      <c r="J34" s="22" t="s">
        <v>11</v>
      </c>
      <c r="K34" s="97">
        <v>0.64236111111111105</v>
      </c>
      <c r="L34" s="97">
        <v>0.64236111111111105</v>
      </c>
      <c r="M34" s="22" t="s">
        <v>5</v>
      </c>
      <c r="N34" s="23">
        <v>0.65138888888888891</v>
      </c>
      <c r="O34" s="40" t="s">
        <v>9</v>
      </c>
      <c r="P34" s="22" t="str">
        <f t="shared" si="27"/>
        <v>OK</v>
      </c>
      <c r="Q34" s="37">
        <f t="shared" si="28"/>
        <v>9.0277777777778567E-3</v>
      </c>
      <c r="R34" s="37">
        <f t="shared" si="29"/>
        <v>0</v>
      </c>
      <c r="S34" s="37">
        <f t="shared" si="30"/>
        <v>9.0277777777778567E-3</v>
      </c>
      <c r="T34" s="37">
        <f t="shared" si="32"/>
        <v>0</v>
      </c>
      <c r="U34" s="22">
        <v>0</v>
      </c>
      <c r="V34" s="22">
        <f>INDEX('Počty dní'!F:J,MATCH(E34,'Počty dní'!H:H,0),4)</f>
        <v>47</v>
      </c>
      <c r="W34" s="29">
        <f t="shared" si="31"/>
        <v>0</v>
      </c>
    </row>
    <row r="35" spans="1:24" x14ac:dyDescent="0.3">
      <c r="A35" s="28">
        <v>603</v>
      </c>
      <c r="B35" s="22">
        <v>6103</v>
      </c>
      <c r="C35" s="22" t="s">
        <v>2</v>
      </c>
      <c r="D35" s="22"/>
      <c r="E35" s="22" t="str">
        <f t="shared" si="25"/>
        <v>X</v>
      </c>
      <c r="F35" s="22" t="s">
        <v>138</v>
      </c>
      <c r="G35" s="22">
        <v>13</v>
      </c>
      <c r="H35" s="22" t="str">
        <f t="shared" si="26"/>
        <v>XXX457/13</v>
      </c>
      <c r="I35" s="22" t="s">
        <v>10</v>
      </c>
      <c r="J35" s="22" t="s">
        <v>11</v>
      </c>
      <c r="K35" s="97">
        <v>0.65208333333333335</v>
      </c>
      <c r="L35" s="97">
        <v>0.65277777777777779</v>
      </c>
      <c r="M35" s="40" t="s">
        <v>9</v>
      </c>
      <c r="N35" s="23">
        <v>0.66527777777777775</v>
      </c>
      <c r="O35" s="22" t="s">
        <v>5</v>
      </c>
      <c r="P35" s="22" t="str">
        <f t="shared" si="27"/>
        <v>OK</v>
      </c>
      <c r="Q35" s="37">
        <f t="shared" si="28"/>
        <v>1.2499999999999956E-2</v>
      </c>
      <c r="R35" s="37">
        <f t="shared" si="29"/>
        <v>6.9444444444444198E-4</v>
      </c>
      <c r="S35" s="37">
        <f t="shared" si="30"/>
        <v>1.3194444444444398E-2</v>
      </c>
      <c r="T35" s="37">
        <f t="shared" si="32"/>
        <v>6.9444444444444198E-4</v>
      </c>
      <c r="U35" s="22">
        <v>12.1</v>
      </c>
      <c r="V35" s="22">
        <f>INDEX('Počty dní'!F:J,MATCH(E35,'Počty dní'!H:H,0),4)</f>
        <v>47</v>
      </c>
      <c r="W35" s="29">
        <f t="shared" si="31"/>
        <v>568.69999999999993</v>
      </c>
    </row>
    <row r="36" spans="1:24" x14ac:dyDescent="0.3">
      <c r="A36" s="28">
        <v>603</v>
      </c>
      <c r="B36" s="22">
        <v>6103</v>
      </c>
      <c r="C36" s="22" t="s">
        <v>2</v>
      </c>
      <c r="D36" s="22"/>
      <c r="E36" s="22" t="str">
        <f t="shared" si="25"/>
        <v>X</v>
      </c>
      <c r="F36" s="22" t="s">
        <v>135</v>
      </c>
      <c r="G36" s="22">
        <v>22</v>
      </c>
      <c r="H36" s="22" t="str">
        <f t="shared" si="26"/>
        <v>XXX455/22</v>
      </c>
      <c r="I36" s="22" t="s">
        <v>10</v>
      </c>
      <c r="J36" s="22" t="s">
        <v>11</v>
      </c>
      <c r="K36" s="97">
        <v>0.6875</v>
      </c>
      <c r="L36" s="97">
        <v>0.68958333333333333</v>
      </c>
      <c r="M36" s="22" t="s">
        <v>5</v>
      </c>
      <c r="N36" s="23">
        <v>0.7416666666666667</v>
      </c>
      <c r="O36" s="22" t="s">
        <v>20</v>
      </c>
      <c r="P36" s="22" t="str">
        <f t="shared" si="27"/>
        <v>OK</v>
      </c>
      <c r="Q36" s="37">
        <f t="shared" si="28"/>
        <v>5.208333333333337E-2</v>
      </c>
      <c r="R36" s="37">
        <f t="shared" si="29"/>
        <v>2.0833333333333259E-3</v>
      </c>
      <c r="S36" s="37">
        <f t="shared" si="30"/>
        <v>5.4166666666666696E-2</v>
      </c>
      <c r="T36" s="37">
        <f t="shared" si="32"/>
        <v>2.2222222222222254E-2</v>
      </c>
      <c r="U36" s="22">
        <v>48.4</v>
      </c>
      <c r="V36" s="22">
        <f>INDEX('Počty dní'!F:J,MATCH(E36,'Počty dní'!H:H,0),4)</f>
        <v>47</v>
      </c>
      <c r="W36" s="29">
        <f t="shared" si="31"/>
        <v>2274.7999999999997</v>
      </c>
    </row>
    <row r="37" spans="1:24" x14ac:dyDescent="0.3">
      <c r="A37" s="28">
        <v>603</v>
      </c>
      <c r="B37" s="22">
        <v>6103</v>
      </c>
      <c r="C37" s="22" t="s">
        <v>2</v>
      </c>
      <c r="D37" s="22"/>
      <c r="E37" s="22" t="str">
        <f t="shared" si="25"/>
        <v>X</v>
      </c>
      <c r="F37" s="22" t="s">
        <v>135</v>
      </c>
      <c r="G37" s="22">
        <v>21</v>
      </c>
      <c r="H37" s="22" t="str">
        <f t="shared" si="26"/>
        <v>XXX455/21</v>
      </c>
      <c r="I37" s="22" t="s">
        <v>10</v>
      </c>
      <c r="J37" s="22" t="s">
        <v>11</v>
      </c>
      <c r="K37" s="97">
        <v>0.75555555555555554</v>
      </c>
      <c r="L37" s="97">
        <v>0.75694444444444453</v>
      </c>
      <c r="M37" s="22" t="s">
        <v>20</v>
      </c>
      <c r="N37" s="23">
        <v>0.81319444444444444</v>
      </c>
      <c r="O37" s="22" t="s">
        <v>5</v>
      </c>
      <c r="P37" s="22" t="str">
        <f t="shared" si="27"/>
        <v>OK</v>
      </c>
      <c r="Q37" s="37">
        <f t="shared" si="28"/>
        <v>5.6249999999999911E-2</v>
      </c>
      <c r="R37" s="37">
        <f t="shared" si="29"/>
        <v>1.388888888888995E-3</v>
      </c>
      <c r="S37" s="37">
        <f t="shared" si="30"/>
        <v>5.7638888888888906E-2</v>
      </c>
      <c r="T37" s="37">
        <f t="shared" si="32"/>
        <v>1.388888888888884E-2</v>
      </c>
      <c r="U37" s="22">
        <v>52.8</v>
      </c>
      <c r="V37" s="22">
        <f>INDEX('Počty dní'!F:J,MATCH(E37,'Počty dní'!H:H,0),4)</f>
        <v>47</v>
      </c>
      <c r="W37" s="29">
        <f t="shared" si="31"/>
        <v>2481.6</v>
      </c>
    </row>
    <row r="38" spans="1:24" x14ac:dyDescent="0.3">
      <c r="A38" s="28">
        <v>603</v>
      </c>
      <c r="B38" s="22">
        <v>6103</v>
      </c>
      <c r="C38" s="22" t="s">
        <v>2</v>
      </c>
      <c r="D38" s="22"/>
      <c r="E38" s="22" t="str">
        <f t="shared" si="25"/>
        <v>X</v>
      </c>
      <c r="F38" s="22" t="s">
        <v>135</v>
      </c>
      <c r="G38" s="22">
        <v>24</v>
      </c>
      <c r="H38" s="22" t="str">
        <f t="shared" si="26"/>
        <v>XXX455/24</v>
      </c>
      <c r="I38" s="22" t="s">
        <v>10</v>
      </c>
      <c r="J38" s="22" t="s">
        <v>11</v>
      </c>
      <c r="K38" s="97">
        <v>0.85416666666666663</v>
      </c>
      <c r="L38" s="97">
        <v>0.85625000000000007</v>
      </c>
      <c r="M38" s="22" t="s">
        <v>5</v>
      </c>
      <c r="N38" s="23">
        <v>0.90833333333333333</v>
      </c>
      <c r="O38" s="22" t="s">
        <v>20</v>
      </c>
      <c r="P38" s="22" t="str">
        <f t="shared" si="27"/>
        <v>OK</v>
      </c>
      <c r="Q38" s="37">
        <f t="shared" si="28"/>
        <v>5.2083333333333259E-2</v>
      </c>
      <c r="R38" s="37">
        <f t="shared" si="29"/>
        <v>2.083333333333437E-3</v>
      </c>
      <c r="S38" s="37">
        <f t="shared" si="30"/>
        <v>5.4166666666666696E-2</v>
      </c>
      <c r="T38" s="37">
        <f t="shared" si="32"/>
        <v>4.0972222222222188E-2</v>
      </c>
      <c r="U38" s="22">
        <v>48.4</v>
      </c>
      <c r="V38" s="22">
        <f>INDEX('Počty dní'!F:J,MATCH(E38,'Počty dní'!H:H,0),4)</f>
        <v>47</v>
      </c>
      <c r="W38" s="29">
        <f t="shared" si="31"/>
        <v>2274.7999999999997</v>
      </c>
    </row>
    <row r="39" spans="1:24" ht="15" thickBot="1" x14ac:dyDescent="0.35">
      <c r="A39" s="30">
        <v>603</v>
      </c>
      <c r="B39" s="31">
        <v>6103</v>
      </c>
      <c r="C39" s="31" t="s">
        <v>2</v>
      </c>
      <c r="D39" s="31"/>
      <c r="E39" s="31" t="str">
        <f t="shared" si="25"/>
        <v>X</v>
      </c>
      <c r="F39" s="31" t="s">
        <v>135</v>
      </c>
      <c r="G39" s="31">
        <v>23</v>
      </c>
      <c r="H39" s="31" t="str">
        <f t="shared" si="26"/>
        <v>XXX455/23</v>
      </c>
      <c r="I39" s="31" t="s">
        <v>10</v>
      </c>
      <c r="J39" s="31" t="s">
        <v>11</v>
      </c>
      <c r="K39" s="98">
        <v>0.92222222222222217</v>
      </c>
      <c r="L39" s="98">
        <v>0.92361111111111116</v>
      </c>
      <c r="M39" s="31" t="s">
        <v>20</v>
      </c>
      <c r="N39" s="32">
        <v>0.97499999999999998</v>
      </c>
      <c r="O39" s="31" t="s">
        <v>5</v>
      </c>
      <c r="P39" s="31"/>
      <c r="Q39" s="38">
        <f t="shared" si="28"/>
        <v>5.1388888888888817E-2</v>
      </c>
      <c r="R39" s="38">
        <f t="shared" si="29"/>
        <v>1.388888888888995E-3</v>
      </c>
      <c r="S39" s="38">
        <f t="shared" si="30"/>
        <v>5.2777777777777812E-2</v>
      </c>
      <c r="T39" s="38">
        <f t="shared" si="32"/>
        <v>1.388888888888884E-2</v>
      </c>
      <c r="U39" s="31">
        <v>48.4</v>
      </c>
      <c r="V39" s="31">
        <f>INDEX('Počty dní'!F:J,MATCH(E39,'Počty dní'!H:H,0),4)</f>
        <v>47</v>
      </c>
      <c r="W39" s="33">
        <f t="shared" si="31"/>
        <v>2274.7999999999997</v>
      </c>
    </row>
    <row r="40" spans="1:24" ht="15" thickBot="1" x14ac:dyDescent="0.35">
      <c r="A40" s="8" t="str">
        <f ca="1">CONCATENATE(INDIRECT("R[-3]C[0]",FALSE),"celkem")</f>
        <v>603celkem</v>
      </c>
      <c r="B40" s="9"/>
      <c r="C40" s="9" t="str">
        <f ca="1">INDIRECT("R[-1]C[12]",FALSE)</f>
        <v>Mohelno</v>
      </c>
      <c r="D40" s="10"/>
      <c r="E40" s="9"/>
      <c r="F40" s="10"/>
      <c r="G40" s="11"/>
      <c r="H40" s="12"/>
      <c r="I40" s="13"/>
      <c r="J40" s="14" t="str">
        <f ca="1">INDIRECT("R[-2]C[0]",FALSE)</f>
        <v>V</v>
      </c>
      <c r="K40" s="99"/>
      <c r="L40" s="100"/>
      <c r="M40" s="17"/>
      <c r="N40" s="16"/>
      <c r="O40" s="18"/>
      <c r="P40" s="9"/>
      <c r="Q40" s="39">
        <f>SUM(Q32:Q39)</f>
        <v>0.34166666666666656</v>
      </c>
      <c r="R40" s="39">
        <f t="shared" ref="R40:T40" si="33">SUM(R32:R39)</f>
        <v>1.1805555555555847E-2</v>
      </c>
      <c r="S40" s="39">
        <f t="shared" si="33"/>
        <v>0.35347222222222241</v>
      </c>
      <c r="T40" s="39">
        <f t="shared" si="33"/>
        <v>0.1055555555555554</v>
      </c>
      <c r="U40" s="19">
        <f>SUM(U32:U39)</f>
        <v>311.29999999999995</v>
      </c>
      <c r="V40" s="20"/>
      <c r="W40" s="21">
        <f>SUM(W32:W39)</f>
        <v>14631.099999999999</v>
      </c>
      <c r="X40" s="7"/>
    </row>
    <row r="41" spans="1:24" x14ac:dyDescent="0.3">
      <c r="L41" s="95"/>
      <c r="N41" s="1"/>
    </row>
    <row r="42" spans="1:24" ht="15" thickBot="1" x14ac:dyDescent="0.35"/>
    <row r="43" spans="1:24" x14ac:dyDescent="0.3">
      <c r="A43" s="24">
        <v>604</v>
      </c>
      <c r="B43" s="25">
        <v>6104</v>
      </c>
      <c r="C43" s="25" t="s">
        <v>2</v>
      </c>
      <c r="D43" s="25"/>
      <c r="E43" s="25" t="str">
        <f t="shared" ref="E43:E50" si="34">CONCATENATE(C43,D43)</f>
        <v>X</v>
      </c>
      <c r="F43" s="25" t="s">
        <v>135</v>
      </c>
      <c r="G43" s="25">
        <v>4</v>
      </c>
      <c r="H43" s="25" t="str">
        <f t="shared" ref="H43:H50" si="35">CONCATENATE(F43,"/",G43)</f>
        <v>XXX455/4</v>
      </c>
      <c r="I43" s="25" t="s">
        <v>11</v>
      </c>
      <c r="J43" s="25" t="s">
        <v>11</v>
      </c>
      <c r="K43" s="96">
        <v>0.22430555555555556</v>
      </c>
      <c r="L43" s="96">
        <v>0.22569444444444445</v>
      </c>
      <c r="M43" s="25" t="s">
        <v>5</v>
      </c>
      <c r="N43" s="26">
        <v>0.2673611111111111</v>
      </c>
      <c r="O43" s="25" t="s">
        <v>17</v>
      </c>
      <c r="P43" s="25" t="str">
        <f t="shared" ref="P43:P49" si="36">IF(M44=O43,"OK","POZOR")</f>
        <v>OK</v>
      </c>
      <c r="Q43" s="36">
        <f t="shared" ref="Q43:Q50" si="37">IF(ISNUMBER(G43),N43-L43,IF(F43="přejezd",N43-L43,0))</f>
        <v>4.1666666666666657E-2</v>
      </c>
      <c r="R43" s="36">
        <f t="shared" ref="R43:R50" si="38">IF(ISNUMBER(G43),L43-K43,0)</f>
        <v>1.388888888888884E-3</v>
      </c>
      <c r="S43" s="36">
        <f t="shared" ref="S43:S50" si="39">Q43+R43</f>
        <v>4.3055555555555541E-2</v>
      </c>
      <c r="T43" s="36"/>
      <c r="U43" s="25">
        <v>38.9</v>
      </c>
      <c r="V43" s="25">
        <f>INDEX('Počty dní'!F:J,MATCH(E43,'Počty dní'!H:H,0),4)</f>
        <v>47</v>
      </c>
      <c r="W43" s="27">
        <f t="shared" ref="W43:W50" si="40">V43*U43</f>
        <v>1828.3</v>
      </c>
    </row>
    <row r="44" spans="1:24" x14ac:dyDescent="0.3">
      <c r="A44" s="28">
        <v>604</v>
      </c>
      <c r="B44" s="22">
        <v>6104</v>
      </c>
      <c r="C44" s="22" t="s">
        <v>2</v>
      </c>
      <c r="D44" s="22"/>
      <c r="E44" s="22" t="str">
        <f>CONCATENATE(C44,D44)</f>
        <v>X</v>
      </c>
      <c r="F44" s="22" t="s">
        <v>132</v>
      </c>
      <c r="G44" s="22">
        <v>7</v>
      </c>
      <c r="H44" s="22" t="str">
        <f>CONCATENATE(F44,"/",G44)</f>
        <v>XXX105/7</v>
      </c>
      <c r="I44" s="22" t="s">
        <v>10</v>
      </c>
      <c r="J44" s="22" t="s">
        <v>11</v>
      </c>
      <c r="K44" s="97">
        <v>0.3527777777777778</v>
      </c>
      <c r="L44" s="97">
        <v>0.35416666666666669</v>
      </c>
      <c r="M44" s="22" t="s">
        <v>17</v>
      </c>
      <c r="N44" s="23">
        <v>0.37222222222222223</v>
      </c>
      <c r="O44" s="22" t="s">
        <v>32</v>
      </c>
      <c r="P44" s="22" t="str">
        <f t="shared" si="36"/>
        <v>OK</v>
      </c>
      <c r="Q44" s="37">
        <f t="shared" si="37"/>
        <v>1.8055555555555547E-2</v>
      </c>
      <c r="R44" s="37">
        <f t="shared" si="38"/>
        <v>1.388888888888884E-3</v>
      </c>
      <c r="S44" s="37">
        <f t="shared" si="39"/>
        <v>1.9444444444444431E-2</v>
      </c>
      <c r="T44" s="37">
        <f t="shared" ref="T44:T50" si="41">K44-N43</f>
        <v>8.5416666666666696E-2</v>
      </c>
      <c r="U44" s="22">
        <v>16.7</v>
      </c>
      <c r="V44" s="22">
        <f>INDEX('Počty dní'!F:J,MATCH(E44,'Počty dní'!H:H,0),4)</f>
        <v>47</v>
      </c>
      <c r="W44" s="29">
        <f>V44*U44</f>
        <v>784.9</v>
      </c>
    </row>
    <row r="45" spans="1:24" x14ac:dyDescent="0.3">
      <c r="A45" s="28">
        <v>604</v>
      </c>
      <c r="B45" s="22">
        <v>6104</v>
      </c>
      <c r="C45" s="22" t="s">
        <v>2</v>
      </c>
      <c r="D45" s="22"/>
      <c r="E45" s="22" t="str">
        <f>CONCATENATE(C45,D45)</f>
        <v>X</v>
      </c>
      <c r="F45" s="22" t="s">
        <v>132</v>
      </c>
      <c r="G45" s="22">
        <v>8</v>
      </c>
      <c r="H45" s="22" t="str">
        <f>CONCATENATE(F45,"/",G45)</f>
        <v>XXX105/8</v>
      </c>
      <c r="I45" s="22" t="s">
        <v>10</v>
      </c>
      <c r="J45" s="22" t="s">
        <v>11</v>
      </c>
      <c r="K45" s="97">
        <v>0.37291666666666662</v>
      </c>
      <c r="L45" s="97">
        <v>0.37361111111111112</v>
      </c>
      <c r="M45" s="22" t="s">
        <v>32</v>
      </c>
      <c r="N45" s="23">
        <v>0.3923611111111111</v>
      </c>
      <c r="O45" s="22" t="s">
        <v>17</v>
      </c>
      <c r="P45" s="22" t="str">
        <f t="shared" si="36"/>
        <v>OK</v>
      </c>
      <c r="Q45" s="37">
        <f t="shared" si="37"/>
        <v>1.8749999999999989E-2</v>
      </c>
      <c r="R45" s="37">
        <f t="shared" si="38"/>
        <v>6.9444444444449749E-4</v>
      </c>
      <c r="S45" s="37">
        <f t="shared" si="39"/>
        <v>1.9444444444444486E-2</v>
      </c>
      <c r="T45" s="37">
        <f t="shared" si="41"/>
        <v>6.9444444444438647E-4</v>
      </c>
      <c r="U45" s="22">
        <v>16.7</v>
      </c>
      <c r="V45" s="22">
        <f>INDEX('Počty dní'!F:J,MATCH(E45,'Počty dní'!H:H,0),4)</f>
        <v>47</v>
      </c>
      <c r="W45" s="29">
        <f>V45*U45</f>
        <v>784.9</v>
      </c>
    </row>
    <row r="46" spans="1:24" x14ac:dyDescent="0.3">
      <c r="A46" s="28">
        <v>604</v>
      </c>
      <c r="B46" s="22">
        <v>6104</v>
      </c>
      <c r="C46" s="22" t="s">
        <v>2</v>
      </c>
      <c r="D46" s="22"/>
      <c r="E46" s="22" t="str">
        <f>CONCATENATE(C46,D46)</f>
        <v>X</v>
      </c>
      <c r="F46" s="22" t="s">
        <v>136</v>
      </c>
      <c r="G46" s="22">
        <v>3</v>
      </c>
      <c r="H46" s="22" t="str">
        <f>CONCATENATE(F46,"/",G46)</f>
        <v>XXX481/3</v>
      </c>
      <c r="I46" s="22" t="s">
        <v>10</v>
      </c>
      <c r="J46" s="22" t="s">
        <v>11</v>
      </c>
      <c r="K46" s="97">
        <v>0.3979166666666667</v>
      </c>
      <c r="L46" s="97">
        <v>0.39930555555555558</v>
      </c>
      <c r="M46" s="22" t="s">
        <v>17</v>
      </c>
      <c r="N46" s="23">
        <v>0.43055555555555558</v>
      </c>
      <c r="O46" s="22" t="s">
        <v>42</v>
      </c>
      <c r="P46" s="22" t="str">
        <f t="shared" si="36"/>
        <v>OK</v>
      </c>
      <c r="Q46" s="37">
        <f t="shared" si="37"/>
        <v>3.125E-2</v>
      </c>
      <c r="R46" s="37">
        <f t="shared" si="38"/>
        <v>1.388888888888884E-3</v>
      </c>
      <c r="S46" s="37">
        <f t="shared" si="39"/>
        <v>3.2638888888888884E-2</v>
      </c>
      <c r="T46" s="37">
        <f t="shared" si="41"/>
        <v>5.5555555555555913E-3</v>
      </c>
      <c r="U46" s="22">
        <v>28.7</v>
      </c>
      <c r="V46" s="22">
        <f>INDEX('Počty dní'!F:J,MATCH(E46,'Počty dní'!H:H,0),4)</f>
        <v>47</v>
      </c>
      <c r="W46" s="29">
        <f>V46*U46</f>
        <v>1348.8999999999999</v>
      </c>
    </row>
    <row r="47" spans="1:24" x14ac:dyDescent="0.3">
      <c r="A47" s="28">
        <v>604</v>
      </c>
      <c r="B47" s="22">
        <v>6104</v>
      </c>
      <c r="C47" s="22" t="s">
        <v>2</v>
      </c>
      <c r="D47" s="22"/>
      <c r="E47" s="22" t="str">
        <f>CONCATENATE(C47,D47)</f>
        <v>X</v>
      </c>
      <c r="F47" s="22" t="s">
        <v>136</v>
      </c>
      <c r="G47" s="22">
        <v>10</v>
      </c>
      <c r="H47" s="22" t="str">
        <f>CONCATENATE(F47,"/",G47)</f>
        <v>XXX481/10</v>
      </c>
      <c r="I47" s="22" t="s">
        <v>10</v>
      </c>
      <c r="J47" s="22" t="s">
        <v>11</v>
      </c>
      <c r="K47" s="97">
        <v>0.44236111111111115</v>
      </c>
      <c r="L47" s="97">
        <v>0.44444444444444442</v>
      </c>
      <c r="M47" s="22" t="s">
        <v>42</v>
      </c>
      <c r="N47" s="23">
        <v>0.47569444444444442</v>
      </c>
      <c r="O47" s="22" t="s">
        <v>17</v>
      </c>
      <c r="P47" s="22" t="str">
        <f t="shared" si="36"/>
        <v>OK</v>
      </c>
      <c r="Q47" s="37">
        <f t="shared" si="37"/>
        <v>3.125E-2</v>
      </c>
      <c r="R47" s="37">
        <f t="shared" si="38"/>
        <v>2.0833333333332704E-3</v>
      </c>
      <c r="S47" s="37">
        <f t="shared" si="39"/>
        <v>3.333333333333327E-2</v>
      </c>
      <c r="T47" s="37">
        <f t="shared" si="41"/>
        <v>1.1805555555555569E-2</v>
      </c>
      <c r="U47" s="22">
        <v>28.7</v>
      </c>
      <c r="V47" s="22">
        <f>INDEX('Počty dní'!F:J,MATCH(E47,'Počty dní'!H:H,0),4)</f>
        <v>47</v>
      </c>
      <c r="W47" s="29">
        <f>V47*U47</f>
        <v>1348.8999999999999</v>
      </c>
    </row>
    <row r="48" spans="1:24" x14ac:dyDescent="0.3">
      <c r="A48" s="28">
        <v>604</v>
      </c>
      <c r="B48" s="22">
        <v>6104</v>
      </c>
      <c r="C48" s="22" t="s">
        <v>2</v>
      </c>
      <c r="D48" s="22"/>
      <c r="E48" s="22" t="str">
        <f t="shared" si="34"/>
        <v>X</v>
      </c>
      <c r="F48" s="22" t="s">
        <v>137</v>
      </c>
      <c r="G48" s="22">
        <v>7</v>
      </c>
      <c r="H48" s="22" t="str">
        <f t="shared" si="35"/>
        <v>XXX482/7</v>
      </c>
      <c r="I48" s="22" t="s">
        <v>11</v>
      </c>
      <c r="J48" s="22" t="s">
        <v>11</v>
      </c>
      <c r="K48" s="97">
        <v>0.51041666666666663</v>
      </c>
      <c r="L48" s="97">
        <v>0.51250000000000007</v>
      </c>
      <c r="M48" s="22" t="s">
        <v>17</v>
      </c>
      <c r="N48" s="23">
        <v>0.56319444444444444</v>
      </c>
      <c r="O48" s="22" t="s">
        <v>47</v>
      </c>
      <c r="P48" s="22" t="str">
        <f t="shared" si="36"/>
        <v>OK</v>
      </c>
      <c r="Q48" s="37">
        <f t="shared" si="37"/>
        <v>5.0694444444444375E-2</v>
      </c>
      <c r="R48" s="37">
        <f t="shared" si="38"/>
        <v>2.083333333333437E-3</v>
      </c>
      <c r="S48" s="37">
        <f t="shared" si="39"/>
        <v>5.2777777777777812E-2</v>
      </c>
      <c r="T48" s="37">
        <f t="shared" si="41"/>
        <v>3.472222222222221E-2</v>
      </c>
      <c r="U48" s="22">
        <v>43.1</v>
      </c>
      <c r="V48" s="22">
        <f>INDEX('Počty dní'!F:J,MATCH(E48,'Počty dní'!H:H,0),4)</f>
        <v>47</v>
      </c>
      <c r="W48" s="29">
        <f t="shared" si="40"/>
        <v>2025.7</v>
      </c>
    </row>
    <row r="49" spans="1:24" x14ac:dyDescent="0.3">
      <c r="A49" s="28">
        <v>604</v>
      </c>
      <c r="B49" s="22">
        <v>6104</v>
      </c>
      <c r="C49" s="22" t="s">
        <v>2</v>
      </c>
      <c r="D49" s="22"/>
      <c r="E49" s="22" t="str">
        <f t="shared" si="34"/>
        <v>X</v>
      </c>
      <c r="F49" s="22" t="s">
        <v>137</v>
      </c>
      <c r="G49" s="22">
        <v>14</v>
      </c>
      <c r="H49" s="22" t="str">
        <f t="shared" si="35"/>
        <v>XXX482/14</v>
      </c>
      <c r="I49" s="22" t="s">
        <v>10</v>
      </c>
      <c r="J49" s="22" t="s">
        <v>11</v>
      </c>
      <c r="K49" s="97">
        <v>0.58680555555555558</v>
      </c>
      <c r="L49" s="97">
        <v>0.58819444444444446</v>
      </c>
      <c r="M49" s="22" t="s">
        <v>47</v>
      </c>
      <c r="N49" s="23">
        <v>0.63263888888888886</v>
      </c>
      <c r="O49" s="22" t="s">
        <v>17</v>
      </c>
      <c r="P49" s="22" t="str">
        <f t="shared" si="36"/>
        <v>OK</v>
      </c>
      <c r="Q49" s="37">
        <f t="shared" si="37"/>
        <v>4.4444444444444398E-2</v>
      </c>
      <c r="R49" s="37">
        <f t="shared" si="38"/>
        <v>1.388888888888884E-3</v>
      </c>
      <c r="S49" s="37">
        <f t="shared" si="39"/>
        <v>4.5833333333333282E-2</v>
      </c>
      <c r="T49" s="37">
        <f t="shared" si="41"/>
        <v>2.3611111111111138E-2</v>
      </c>
      <c r="U49" s="22">
        <v>38.700000000000003</v>
      </c>
      <c r="V49" s="22">
        <f>INDEX('Počty dní'!F:J,MATCH(E49,'Počty dní'!H:H,0),4)</f>
        <v>47</v>
      </c>
      <c r="W49" s="29">
        <f t="shared" si="40"/>
        <v>1818.9</v>
      </c>
    </row>
    <row r="50" spans="1:24" ht="15" thickBot="1" x14ac:dyDescent="0.35">
      <c r="A50" s="30">
        <v>604</v>
      </c>
      <c r="B50" s="31">
        <v>6104</v>
      </c>
      <c r="C50" s="31" t="s">
        <v>2</v>
      </c>
      <c r="D50" s="31"/>
      <c r="E50" s="31" t="str">
        <f t="shared" si="34"/>
        <v>X</v>
      </c>
      <c r="F50" s="31" t="s">
        <v>135</v>
      </c>
      <c r="G50" s="31">
        <v>17</v>
      </c>
      <c r="H50" s="31" t="str">
        <f t="shared" si="35"/>
        <v>XXX455/17</v>
      </c>
      <c r="I50" s="31" t="s">
        <v>11</v>
      </c>
      <c r="J50" s="31" t="s">
        <v>11</v>
      </c>
      <c r="K50" s="98">
        <v>0.64583333333333337</v>
      </c>
      <c r="L50" s="98">
        <v>0.64930555555555558</v>
      </c>
      <c r="M50" s="31" t="s">
        <v>17</v>
      </c>
      <c r="N50" s="32">
        <v>0.68402777777777779</v>
      </c>
      <c r="O50" s="31" t="s">
        <v>5</v>
      </c>
      <c r="P50" s="31"/>
      <c r="Q50" s="38">
        <f t="shared" si="37"/>
        <v>3.472222222222221E-2</v>
      </c>
      <c r="R50" s="38">
        <f t="shared" si="38"/>
        <v>3.4722222222222099E-3</v>
      </c>
      <c r="S50" s="38">
        <f t="shared" si="39"/>
        <v>3.819444444444442E-2</v>
      </c>
      <c r="T50" s="38">
        <f t="shared" si="41"/>
        <v>1.3194444444444509E-2</v>
      </c>
      <c r="U50" s="31">
        <v>35.200000000000003</v>
      </c>
      <c r="V50" s="31">
        <f>INDEX('Počty dní'!F:J,MATCH(E50,'Počty dní'!H:H,0),4)</f>
        <v>47</v>
      </c>
      <c r="W50" s="33">
        <f t="shared" si="40"/>
        <v>1654.4</v>
      </c>
    </row>
    <row r="51" spans="1:24" ht="15" thickBot="1" x14ac:dyDescent="0.35">
      <c r="A51" s="8" t="str">
        <f ca="1">CONCATENATE(INDIRECT("R[-3]C[0]",FALSE),"celkem")</f>
        <v>604celkem</v>
      </c>
      <c r="B51" s="9"/>
      <c r="C51" s="9" t="str">
        <f ca="1">INDIRECT("R[-1]C[12]",FALSE)</f>
        <v>Mohelno</v>
      </c>
      <c r="D51" s="10"/>
      <c r="E51" s="9"/>
      <c r="F51" s="10"/>
      <c r="G51" s="11"/>
      <c r="H51" s="12"/>
      <c r="I51" s="13"/>
      <c r="J51" s="14" t="str">
        <f ca="1">INDIRECT("R[-2]C[0]",FALSE)</f>
        <v>V</v>
      </c>
      <c r="K51" s="99"/>
      <c r="L51" s="100"/>
      <c r="M51" s="17"/>
      <c r="N51" s="16"/>
      <c r="O51" s="18"/>
      <c r="P51" s="9"/>
      <c r="Q51" s="39">
        <f>SUM(Q43:Q50)</f>
        <v>0.27083333333333315</v>
      </c>
      <c r="R51" s="39">
        <f>SUM(R43:R50)</f>
        <v>1.3888888888888951E-2</v>
      </c>
      <c r="S51" s="39">
        <f>SUM(S43:S50)</f>
        <v>0.2847222222222221</v>
      </c>
      <c r="T51" s="39">
        <f>SUM(T43:T50)</f>
        <v>0.1750000000000001</v>
      </c>
      <c r="U51" s="19">
        <f>SUM(U43:U50)</f>
        <v>246.7</v>
      </c>
      <c r="V51" s="20"/>
      <c r="W51" s="21">
        <f>SUM(W43:W50)</f>
        <v>11594.9</v>
      </c>
      <c r="X51" s="7"/>
    </row>
    <row r="53" spans="1:24" ht="15" thickBot="1" x14ac:dyDescent="0.35"/>
    <row r="54" spans="1:24" x14ac:dyDescent="0.3">
      <c r="A54" s="24">
        <v>605</v>
      </c>
      <c r="B54" s="25">
        <v>6105</v>
      </c>
      <c r="C54" s="25" t="s">
        <v>2</v>
      </c>
      <c r="D54" s="25"/>
      <c r="E54" s="25" t="str">
        <f t="shared" ref="E54:E67" si="42">CONCATENATE(C54,D54)</f>
        <v>X</v>
      </c>
      <c r="F54" s="25" t="s">
        <v>29</v>
      </c>
      <c r="G54" s="25"/>
      <c r="H54" s="25" t="str">
        <f t="shared" ref="H54:H67" si="43">CONCATENATE(F54,"/",G54)</f>
        <v>přejezd/</v>
      </c>
      <c r="I54" s="25"/>
      <c r="J54" s="25" t="s">
        <v>11</v>
      </c>
      <c r="K54" s="96">
        <v>0.18402777777777779</v>
      </c>
      <c r="L54" s="96">
        <v>0.18402777777777779</v>
      </c>
      <c r="M54" s="25" t="s">
        <v>14</v>
      </c>
      <c r="N54" s="26">
        <v>0.18888888888888888</v>
      </c>
      <c r="O54" s="45" t="s">
        <v>12</v>
      </c>
      <c r="P54" s="25" t="str">
        <f t="shared" ref="P54:P61" si="44">IF(M55=O54,"OK","POZOR")</f>
        <v>OK</v>
      </c>
      <c r="Q54" s="36">
        <f t="shared" ref="Q54:Q61" si="45">IF(ISNUMBER(G54),N54-L54,IF(F54="přejezd",N54-L54,0))</f>
        <v>4.8611111111110938E-3</v>
      </c>
      <c r="R54" s="36">
        <f t="shared" ref="R54:R61" si="46">IF(ISNUMBER(G54),L54-K54,0)</f>
        <v>0</v>
      </c>
      <c r="S54" s="36">
        <f t="shared" ref="S54:S61" si="47">Q54+R54</f>
        <v>4.8611111111110938E-3</v>
      </c>
      <c r="T54" s="36"/>
      <c r="U54" s="25">
        <v>0</v>
      </c>
      <c r="V54" s="25">
        <f>INDEX('Počty dní'!F:J,MATCH(E54,'Počty dní'!H:H,0),4)</f>
        <v>47</v>
      </c>
      <c r="W54" s="27">
        <f t="shared" ref="W54:W67" si="48">V54*U54</f>
        <v>0</v>
      </c>
    </row>
    <row r="55" spans="1:24" x14ac:dyDescent="0.3">
      <c r="A55" s="28">
        <v>605</v>
      </c>
      <c r="B55" s="22">
        <v>6105</v>
      </c>
      <c r="C55" s="22" t="s">
        <v>2</v>
      </c>
      <c r="D55" s="22"/>
      <c r="E55" s="22" t="str">
        <f t="shared" si="42"/>
        <v>X</v>
      </c>
      <c r="F55" s="22" t="s">
        <v>141</v>
      </c>
      <c r="G55" s="22">
        <v>1</v>
      </c>
      <c r="H55" s="22" t="str">
        <f t="shared" si="43"/>
        <v>XXX454/1</v>
      </c>
      <c r="I55" s="22" t="s">
        <v>10</v>
      </c>
      <c r="J55" s="22" t="s">
        <v>11</v>
      </c>
      <c r="K55" s="97">
        <v>0.18888888888888888</v>
      </c>
      <c r="L55" s="97">
        <v>0.18958333333333333</v>
      </c>
      <c r="M55" s="22" t="s">
        <v>12</v>
      </c>
      <c r="N55" s="23">
        <v>0.19513888888888889</v>
      </c>
      <c r="O55" s="40" t="s">
        <v>14</v>
      </c>
      <c r="P55" s="22" t="str">
        <f t="shared" si="44"/>
        <v>OK</v>
      </c>
      <c r="Q55" s="37">
        <f t="shared" si="45"/>
        <v>5.5555555555555636E-3</v>
      </c>
      <c r="R55" s="37">
        <f t="shared" si="46"/>
        <v>6.9444444444444198E-4</v>
      </c>
      <c r="S55" s="37">
        <f t="shared" si="47"/>
        <v>6.2500000000000056E-3</v>
      </c>
      <c r="T55" s="37">
        <f t="shared" ref="T55:T61" si="49">K55-N54</f>
        <v>0</v>
      </c>
      <c r="U55" s="22">
        <v>7</v>
      </c>
      <c r="V55" s="22">
        <f>INDEX('Počty dní'!F:J,MATCH(E55,'Počty dní'!H:H,0),4)</f>
        <v>47</v>
      </c>
      <c r="W55" s="29">
        <f t="shared" si="48"/>
        <v>329</v>
      </c>
    </row>
    <row r="56" spans="1:24" x14ac:dyDescent="0.3">
      <c r="A56" s="28">
        <v>605</v>
      </c>
      <c r="B56" s="22">
        <v>6105</v>
      </c>
      <c r="C56" s="22" t="s">
        <v>2</v>
      </c>
      <c r="D56" s="22"/>
      <c r="E56" s="22" t="str">
        <f t="shared" si="42"/>
        <v>X</v>
      </c>
      <c r="F56" s="22" t="s">
        <v>141</v>
      </c>
      <c r="G56" s="22">
        <v>2</v>
      </c>
      <c r="H56" s="22" t="str">
        <f t="shared" si="43"/>
        <v>XXX454/2</v>
      </c>
      <c r="I56" s="22" t="s">
        <v>10</v>
      </c>
      <c r="J56" s="22" t="s">
        <v>11</v>
      </c>
      <c r="K56" s="97">
        <v>0.19583333333333333</v>
      </c>
      <c r="L56" s="97">
        <v>0.19652777777777777</v>
      </c>
      <c r="M56" s="22" t="s">
        <v>14</v>
      </c>
      <c r="N56" s="23">
        <v>0.21736111111111112</v>
      </c>
      <c r="O56" s="40" t="s">
        <v>13</v>
      </c>
      <c r="P56" s="22" t="str">
        <f t="shared" si="44"/>
        <v>OK</v>
      </c>
      <c r="Q56" s="37">
        <f t="shared" si="45"/>
        <v>2.0833333333333343E-2</v>
      </c>
      <c r="R56" s="37">
        <f t="shared" si="46"/>
        <v>6.9444444444444198E-4</v>
      </c>
      <c r="S56" s="37">
        <f t="shared" si="47"/>
        <v>2.1527777777777785E-2</v>
      </c>
      <c r="T56" s="37">
        <f t="shared" si="49"/>
        <v>6.9444444444444198E-4</v>
      </c>
      <c r="U56" s="22">
        <v>20.399999999999999</v>
      </c>
      <c r="V56" s="22">
        <f>INDEX('Počty dní'!F:J,MATCH(E56,'Počty dní'!H:H,0),4)</f>
        <v>47</v>
      </c>
      <c r="W56" s="29">
        <f t="shared" si="48"/>
        <v>958.8</v>
      </c>
    </row>
    <row r="57" spans="1:24" x14ac:dyDescent="0.3">
      <c r="A57" s="28">
        <v>605</v>
      </c>
      <c r="B57" s="22">
        <v>6105</v>
      </c>
      <c r="C57" s="22" t="s">
        <v>2</v>
      </c>
      <c r="D57" s="22"/>
      <c r="E57" s="22" t="str">
        <f t="shared" si="42"/>
        <v>X</v>
      </c>
      <c r="F57" s="22" t="s">
        <v>141</v>
      </c>
      <c r="G57" s="22">
        <v>3</v>
      </c>
      <c r="H57" s="22" t="str">
        <f t="shared" si="43"/>
        <v>XXX454/3</v>
      </c>
      <c r="I57" s="22" t="s">
        <v>10</v>
      </c>
      <c r="J57" s="22" t="s">
        <v>11</v>
      </c>
      <c r="K57" s="97">
        <v>0.22152777777777777</v>
      </c>
      <c r="L57" s="97">
        <v>0.22222222222222221</v>
      </c>
      <c r="M57" s="40" t="s">
        <v>13</v>
      </c>
      <c r="N57" s="23">
        <v>0.24027777777777778</v>
      </c>
      <c r="O57" s="22" t="s">
        <v>14</v>
      </c>
      <c r="P57" s="22" t="str">
        <f t="shared" si="44"/>
        <v>OK</v>
      </c>
      <c r="Q57" s="37">
        <f t="shared" si="45"/>
        <v>1.8055555555555575E-2</v>
      </c>
      <c r="R57" s="37">
        <f t="shared" si="46"/>
        <v>6.9444444444444198E-4</v>
      </c>
      <c r="S57" s="37">
        <f t="shared" si="47"/>
        <v>1.8750000000000017E-2</v>
      </c>
      <c r="T57" s="37">
        <f t="shared" si="49"/>
        <v>4.1666666666666519E-3</v>
      </c>
      <c r="U57" s="22">
        <v>16.600000000000001</v>
      </c>
      <c r="V57" s="22">
        <f>INDEX('Počty dní'!F:J,MATCH(E57,'Počty dní'!H:H,0),4)</f>
        <v>47</v>
      </c>
      <c r="W57" s="29">
        <f t="shared" si="48"/>
        <v>780.2</v>
      </c>
    </row>
    <row r="58" spans="1:24" x14ac:dyDescent="0.3">
      <c r="A58" s="28">
        <v>605</v>
      </c>
      <c r="B58" s="22">
        <v>6105</v>
      </c>
      <c r="C58" s="22" t="s">
        <v>2</v>
      </c>
      <c r="D58" s="22"/>
      <c r="E58" s="22" t="str">
        <f t="shared" si="42"/>
        <v>X</v>
      </c>
      <c r="F58" s="22" t="s">
        <v>141</v>
      </c>
      <c r="G58" s="22">
        <v>4</v>
      </c>
      <c r="H58" s="22" t="str">
        <f t="shared" si="43"/>
        <v>XXX454/4</v>
      </c>
      <c r="I58" s="22" t="s">
        <v>10</v>
      </c>
      <c r="J58" s="22" t="s">
        <v>11</v>
      </c>
      <c r="K58" s="97">
        <v>0.24097222222222223</v>
      </c>
      <c r="L58" s="97">
        <v>0.24166666666666667</v>
      </c>
      <c r="M58" s="22" t="s">
        <v>14</v>
      </c>
      <c r="N58" s="23">
        <v>0.26250000000000001</v>
      </c>
      <c r="O58" s="40" t="s">
        <v>13</v>
      </c>
      <c r="P58" s="22" t="str">
        <f t="shared" si="44"/>
        <v>OK</v>
      </c>
      <c r="Q58" s="37">
        <f t="shared" si="45"/>
        <v>2.0833333333333343E-2</v>
      </c>
      <c r="R58" s="37">
        <f t="shared" si="46"/>
        <v>6.9444444444444198E-4</v>
      </c>
      <c r="S58" s="37">
        <f t="shared" si="47"/>
        <v>2.1527777777777785E-2</v>
      </c>
      <c r="T58" s="37">
        <f t="shared" si="49"/>
        <v>6.9444444444444198E-4</v>
      </c>
      <c r="U58" s="22">
        <v>20.399999999999999</v>
      </c>
      <c r="V58" s="22">
        <f>INDEX('Počty dní'!F:J,MATCH(E58,'Počty dní'!H:H,0),4)</f>
        <v>47</v>
      </c>
      <c r="W58" s="29">
        <f t="shared" si="48"/>
        <v>958.8</v>
      </c>
    </row>
    <row r="59" spans="1:24" x14ac:dyDescent="0.3">
      <c r="A59" s="28">
        <v>605</v>
      </c>
      <c r="B59" s="22">
        <v>6105</v>
      </c>
      <c r="C59" s="22" t="s">
        <v>2</v>
      </c>
      <c r="D59" s="22"/>
      <c r="E59" s="22" t="str">
        <f t="shared" si="42"/>
        <v>X</v>
      </c>
      <c r="F59" s="22" t="s">
        <v>29</v>
      </c>
      <c r="G59" s="22"/>
      <c r="H59" s="22" t="str">
        <f t="shared" si="43"/>
        <v>přejezd/</v>
      </c>
      <c r="I59" s="22"/>
      <c r="J59" s="22" t="s">
        <v>11</v>
      </c>
      <c r="K59" s="97">
        <v>0.26250000000000001</v>
      </c>
      <c r="L59" s="97">
        <v>0.26250000000000001</v>
      </c>
      <c r="M59" s="40" t="s">
        <v>13</v>
      </c>
      <c r="N59" s="23">
        <v>0.26458333333333334</v>
      </c>
      <c r="O59" s="40" t="s">
        <v>0</v>
      </c>
      <c r="P59" s="22" t="str">
        <f t="shared" ref="P59:P60" si="50">IF(M60=O59,"OK","POZOR")</f>
        <v>OK</v>
      </c>
      <c r="Q59" s="37">
        <f t="shared" ref="Q59:Q60" si="51">IF(ISNUMBER(G59),N59-L59,IF(F59="přejezd",N59-L59,0))</f>
        <v>2.0833333333333259E-3</v>
      </c>
      <c r="R59" s="37">
        <f t="shared" ref="R59:R60" si="52">IF(ISNUMBER(G59),L59-K59,0)</f>
        <v>0</v>
      </c>
      <c r="S59" s="37">
        <f t="shared" ref="S59:S60" si="53">Q59+R59</f>
        <v>2.0833333333333259E-3</v>
      </c>
      <c r="T59" s="37">
        <f t="shared" ref="T59:T60" si="54">K59-N58</f>
        <v>0</v>
      </c>
      <c r="U59" s="22">
        <v>0</v>
      </c>
      <c r="V59" s="22">
        <f>INDEX('Počty dní'!F:J,MATCH(E59,'Počty dní'!H:H,0),4)</f>
        <v>47</v>
      </c>
      <c r="W59" s="29">
        <f t="shared" si="48"/>
        <v>0</v>
      </c>
    </row>
    <row r="60" spans="1:24" x14ac:dyDescent="0.3">
      <c r="A60" s="28">
        <v>605</v>
      </c>
      <c r="B60" s="22">
        <v>6105</v>
      </c>
      <c r="C60" s="22" t="s">
        <v>2</v>
      </c>
      <c r="D60" s="22"/>
      <c r="E60" s="22" t="str">
        <f t="shared" si="42"/>
        <v>X</v>
      </c>
      <c r="F60" s="22" t="s">
        <v>134</v>
      </c>
      <c r="G60" s="22">
        <v>6</v>
      </c>
      <c r="H60" s="22" t="str">
        <f t="shared" si="43"/>
        <v>XXX452/6</v>
      </c>
      <c r="I60" s="22" t="s">
        <v>11</v>
      </c>
      <c r="J60" s="22" t="s">
        <v>11</v>
      </c>
      <c r="K60" s="97">
        <v>0.26527777777777778</v>
      </c>
      <c r="L60" s="97">
        <v>0.2673611111111111</v>
      </c>
      <c r="M60" s="40" t="s">
        <v>0</v>
      </c>
      <c r="N60" s="23">
        <v>0.30555555555555552</v>
      </c>
      <c r="O60" s="22" t="s">
        <v>17</v>
      </c>
      <c r="P60" s="22" t="str">
        <f t="shared" si="50"/>
        <v>OK</v>
      </c>
      <c r="Q60" s="37">
        <f t="shared" si="51"/>
        <v>3.819444444444442E-2</v>
      </c>
      <c r="R60" s="37">
        <f t="shared" si="52"/>
        <v>2.0833333333333259E-3</v>
      </c>
      <c r="S60" s="37">
        <f t="shared" si="53"/>
        <v>4.0277777777777746E-2</v>
      </c>
      <c r="T60" s="37">
        <f t="shared" si="54"/>
        <v>6.9444444444444198E-4</v>
      </c>
      <c r="U60" s="22">
        <v>34.9</v>
      </c>
      <c r="V60" s="22">
        <f>INDEX('Počty dní'!F:J,MATCH(E60,'Počty dní'!H:H,0),4)</f>
        <v>47</v>
      </c>
      <c r="W60" s="29">
        <f t="shared" si="48"/>
        <v>1640.3</v>
      </c>
    </row>
    <row r="61" spans="1:24" x14ac:dyDescent="0.3">
      <c r="A61" s="28">
        <v>605</v>
      </c>
      <c r="B61" s="22">
        <v>6105</v>
      </c>
      <c r="C61" s="22" t="s">
        <v>2</v>
      </c>
      <c r="D61" s="22"/>
      <c r="E61" s="22" t="str">
        <f t="shared" ref="E61:E64" si="55">CONCATENATE(C61,D61)</f>
        <v>X</v>
      </c>
      <c r="F61" s="22" t="s">
        <v>135</v>
      </c>
      <c r="G61" s="22">
        <v>5</v>
      </c>
      <c r="H61" s="22" t="str">
        <f t="shared" ref="H61:H63" si="56">CONCATENATE(F61,"/",G61)</f>
        <v>XXX455/5</v>
      </c>
      <c r="I61" s="22" t="s">
        <v>10</v>
      </c>
      <c r="J61" s="22" t="s">
        <v>11</v>
      </c>
      <c r="K61" s="97">
        <v>0.35625000000000001</v>
      </c>
      <c r="L61" s="97">
        <v>0.3576388888888889</v>
      </c>
      <c r="M61" s="22" t="s">
        <v>17</v>
      </c>
      <c r="N61" s="23">
        <v>0.3923611111111111</v>
      </c>
      <c r="O61" s="22" t="s">
        <v>5</v>
      </c>
      <c r="P61" s="22" t="str">
        <f t="shared" si="44"/>
        <v>OK</v>
      </c>
      <c r="Q61" s="37">
        <f t="shared" si="45"/>
        <v>3.472222222222221E-2</v>
      </c>
      <c r="R61" s="37">
        <f t="shared" si="46"/>
        <v>1.388888888888884E-3</v>
      </c>
      <c r="S61" s="37">
        <f t="shared" si="47"/>
        <v>3.6111111111111094E-2</v>
      </c>
      <c r="T61" s="37">
        <f t="shared" si="49"/>
        <v>5.0694444444444486E-2</v>
      </c>
      <c r="U61" s="22">
        <v>34.5</v>
      </c>
      <c r="V61" s="22">
        <f>INDEX('Počty dní'!F:J,MATCH(E61,'Počty dní'!H:H,0),4)</f>
        <v>47</v>
      </c>
      <c r="W61" s="29">
        <f t="shared" ref="W61:W63" si="57">V61*U61</f>
        <v>1621.5</v>
      </c>
    </row>
    <row r="62" spans="1:24" x14ac:dyDescent="0.3">
      <c r="A62" s="28">
        <v>605</v>
      </c>
      <c r="B62" s="22">
        <v>6105</v>
      </c>
      <c r="C62" s="22" t="s">
        <v>2</v>
      </c>
      <c r="D62" s="22"/>
      <c r="E62" s="22" t="str">
        <f t="shared" si="55"/>
        <v>X</v>
      </c>
      <c r="F62" s="22" t="s">
        <v>138</v>
      </c>
      <c r="G62" s="22">
        <v>10</v>
      </c>
      <c r="H62" s="22" t="str">
        <f t="shared" si="56"/>
        <v>XXX457/10</v>
      </c>
      <c r="I62" s="22" t="s">
        <v>10</v>
      </c>
      <c r="J62" s="22" t="s">
        <v>11</v>
      </c>
      <c r="K62" s="97">
        <v>0.41041666666666665</v>
      </c>
      <c r="L62" s="97">
        <v>0.41180555555555554</v>
      </c>
      <c r="M62" s="22" t="s">
        <v>5</v>
      </c>
      <c r="N62" s="23">
        <v>0.43194444444444446</v>
      </c>
      <c r="O62" s="22" t="s">
        <v>0</v>
      </c>
      <c r="P62" s="22" t="str">
        <f t="shared" ref="P62:P66" si="58">IF(M63=O62,"OK","POZOR")</f>
        <v>OK</v>
      </c>
      <c r="Q62" s="37">
        <f t="shared" ref="Q62:Q67" si="59">IF(ISNUMBER(G62),N62-L62,IF(F62="přejezd",N62-L62,0))</f>
        <v>2.0138888888888928E-2</v>
      </c>
      <c r="R62" s="37">
        <f t="shared" ref="R62:R67" si="60">IF(ISNUMBER(G62),L62-K62,0)</f>
        <v>1.388888888888884E-3</v>
      </c>
      <c r="S62" s="37">
        <f t="shared" ref="S62:S67" si="61">Q62+R62</f>
        <v>2.1527777777777812E-2</v>
      </c>
      <c r="T62" s="37">
        <f t="shared" ref="T62:T67" si="62">K62-N61</f>
        <v>1.8055555555555547E-2</v>
      </c>
      <c r="U62" s="22">
        <v>18</v>
      </c>
      <c r="V62" s="22">
        <f>INDEX('Počty dní'!F:J,MATCH(E62,'Počty dní'!H:H,0),4)</f>
        <v>47</v>
      </c>
      <c r="W62" s="29">
        <f t="shared" si="57"/>
        <v>846</v>
      </c>
    </row>
    <row r="63" spans="1:24" x14ac:dyDescent="0.3">
      <c r="A63" s="28">
        <v>605</v>
      </c>
      <c r="B63" s="22">
        <v>6105</v>
      </c>
      <c r="C63" s="22" t="s">
        <v>2</v>
      </c>
      <c r="D63" s="22"/>
      <c r="E63" s="22" t="str">
        <f t="shared" si="55"/>
        <v>X</v>
      </c>
      <c r="F63" s="22" t="s">
        <v>134</v>
      </c>
      <c r="G63" s="22">
        <v>12</v>
      </c>
      <c r="H63" s="22" t="str">
        <f t="shared" si="56"/>
        <v>XXX452/12</v>
      </c>
      <c r="I63" s="22" t="s">
        <v>10</v>
      </c>
      <c r="J63" s="22" t="s">
        <v>11</v>
      </c>
      <c r="K63" s="97">
        <v>0.52430555555555558</v>
      </c>
      <c r="L63" s="97">
        <v>0.52569444444444446</v>
      </c>
      <c r="M63" s="22" t="s">
        <v>0</v>
      </c>
      <c r="N63" s="23">
        <v>0.5625</v>
      </c>
      <c r="O63" s="22" t="s">
        <v>17</v>
      </c>
      <c r="P63" s="22" t="str">
        <f t="shared" si="58"/>
        <v>OK</v>
      </c>
      <c r="Q63" s="37">
        <f t="shared" si="59"/>
        <v>3.6805555555555536E-2</v>
      </c>
      <c r="R63" s="37">
        <f t="shared" si="60"/>
        <v>1.388888888888884E-3</v>
      </c>
      <c r="S63" s="37">
        <f t="shared" si="61"/>
        <v>3.819444444444442E-2</v>
      </c>
      <c r="T63" s="37">
        <f t="shared" si="62"/>
        <v>9.2361111111111116E-2</v>
      </c>
      <c r="U63" s="22">
        <v>33.5</v>
      </c>
      <c r="V63" s="22">
        <f>INDEX('Počty dní'!F:J,MATCH(E63,'Počty dní'!H:H,0),4)</f>
        <v>47</v>
      </c>
      <c r="W63" s="29">
        <f t="shared" si="57"/>
        <v>1574.5</v>
      </c>
    </row>
    <row r="64" spans="1:24" x14ac:dyDescent="0.3">
      <c r="A64" s="28">
        <v>605</v>
      </c>
      <c r="B64" s="22">
        <v>6105</v>
      </c>
      <c r="C64" s="22" t="s">
        <v>2</v>
      </c>
      <c r="D64" s="22"/>
      <c r="E64" s="22" t="str">
        <f t="shared" si="55"/>
        <v>X</v>
      </c>
      <c r="F64" s="22" t="s">
        <v>134</v>
      </c>
      <c r="G64" s="22">
        <v>17</v>
      </c>
      <c r="H64" s="22" t="str">
        <f t="shared" si="43"/>
        <v>XXX452/17</v>
      </c>
      <c r="I64" s="22" t="s">
        <v>11</v>
      </c>
      <c r="J64" s="22" t="s">
        <v>11</v>
      </c>
      <c r="K64" s="97">
        <v>0.60416666666666663</v>
      </c>
      <c r="L64" s="97">
        <v>0.60763888888888895</v>
      </c>
      <c r="M64" s="22" t="s">
        <v>17</v>
      </c>
      <c r="N64" s="23">
        <v>0.64374999999999993</v>
      </c>
      <c r="O64" s="22" t="s">
        <v>0</v>
      </c>
      <c r="P64" s="22" t="str">
        <f t="shared" si="58"/>
        <v>OK</v>
      </c>
      <c r="Q64" s="37">
        <f t="shared" si="59"/>
        <v>3.6111111111110983E-2</v>
      </c>
      <c r="R64" s="37">
        <f t="shared" si="60"/>
        <v>3.4722222222223209E-3</v>
      </c>
      <c r="S64" s="37">
        <f t="shared" si="61"/>
        <v>3.9583333333333304E-2</v>
      </c>
      <c r="T64" s="37">
        <f t="shared" si="62"/>
        <v>4.166666666666663E-2</v>
      </c>
      <c r="U64" s="22">
        <v>34.9</v>
      </c>
      <c r="V64" s="22">
        <f>INDEX('Počty dní'!F:J,MATCH(E64,'Počty dní'!H:H,0),4)</f>
        <v>47</v>
      </c>
      <c r="W64" s="29">
        <f t="shared" si="48"/>
        <v>1640.3</v>
      </c>
    </row>
    <row r="65" spans="1:24" x14ac:dyDescent="0.3">
      <c r="A65" s="28">
        <v>605</v>
      </c>
      <c r="B65" s="22">
        <v>6105</v>
      </c>
      <c r="C65" s="22" t="s">
        <v>2</v>
      </c>
      <c r="D65" s="22"/>
      <c r="E65" s="22" t="str">
        <f>CONCATENATE(C65,D65)</f>
        <v>X</v>
      </c>
      <c r="F65" s="22" t="s">
        <v>140</v>
      </c>
      <c r="G65" s="22">
        <v>12</v>
      </c>
      <c r="H65" s="22" t="str">
        <f>CONCATENATE(F65,"/",G65)</f>
        <v>XXX451/12</v>
      </c>
      <c r="I65" s="22" t="s">
        <v>10</v>
      </c>
      <c r="J65" s="22" t="s">
        <v>11</v>
      </c>
      <c r="K65" s="97">
        <v>0.65</v>
      </c>
      <c r="L65" s="97">
        <v>0.65069444444444446</v>
      </c>
      <c r="M65" s="22" t="s">
        <v>0</v>
      </c>
      <c r="N65" s="23">
        <v>0.67291666666666661</v>
      </c>
      <c r="O65" s="22" t="s">
        <v>26</v>
      </c>
      <c r="P65" s="22" t="str">
        <f t="shared" si="58"/>
        <v>OK</v>
      </c>
      <c r="Q65" s="37">
        <f t="shared" si="59"/>
        <v>2.2222222222222143E-2</v>
      </c>
      <c r="R65" s="37">
        <f t="shared" si="60"/>
        <v>6.9444444444444198E-4</v>
      </c>
      <c r="S65" s="37">
        <f t="shared" si="61"/>
        <v>2.2916666666666585E-2</v>
      </c>
      <c r="T65" s="37">
        <f t="shared" si="62"/>
        <v>6.2500000000000888E-3</v>
      </c>
      <c r="U65" s="22">
        <v>19</v>
      </c>
      <c r="V65" s="22">
        <f>INDEX('Počty dní'!F:J,MATCH(E65,'Počty dní'!H:H,0),4)</f>
        <v>47</v>
      </c>
      <c r="W65" s="29">
        <f>V65*U65</f>
        <v>893</v>
      </c>
    </row>
    <row r="66" spans="1:24" x14ac:dyDescent="0.3">
      <c r="A66" s="28">
        <v>605</v>
      </c>
      <c r="B66" s="22">
        <v>6105</v>
      </c>
      <c r="C66" s="22" t="s">
        <v>2</v>
      </c>
      <c r="D66" s="22">
        <v>35</v>
      </c>
      <c r="E66" s="22" t="str">
        <f>CONCATENATE(C66,D66)</f>
        <v>X35</v>
      </c>
      <c r="F66" s="22" t="s">
        <v>29</v>
      </c>
      <c r="G66" s="22"/>
      <c r="H66" s="22" t="str">
        <f t="shared" ref="H66" si="63">CONCATENATE(F66,"/",G66)</f>
        <v>přejezd/</v>
      </c>
      <c r="I66" s="22"/>
      <c r="J66" s="22" t="s">
        <v>11</v>
      </c>
      <c r="K66" s="97">
        <v>0.71875</v>
      </c>
      <c r="L66" s="97">
        <v>0.71875</v>
      </c>
      <c r="M66" s="22" t="s">
        <v>26</v>
      </c>
      <c r="N66" s="23">
        <v>0.73263888888888884</v>
      </c>
      <c r="O66" s="40" t="s">
        <v>13</v>
      </c>
      <c r="P66" s="22" t="str">
        <f t="shared" si="58"/>
        <v>OK</v>
      </c>
      <c r="Q66" s="37">
        <f t="shared" si="59"/>
        <v>1.388888888888884E-2</v>
      </c>
      <c r="R66" s="37">
        <f t="shared" si="60"/>
        <v>0</v>
      </c>
      <c r="S66" s="37">
        <f t="shared" si="61"/>
        <v>1.388888888888884E-2</v>
      </c>
      <c r="T66" s="37">
        <f t="shared" si="62"/>
        <v>4.5833333333333393E-2</v>
      </c>
      <c r="U66" s="22">
        <v>0</v>
      </c>
      <c r="V66" s="22">
        <f>INDEX('Počty dní'!F:J,MATCH(E66,'Počty dní'!H:H,0),4)</f>
        <v>57</v>
      </c>
      <c r="W66" s="29">
        <f>V66*U66</f>
        <v>0</v>
      </c>
    </row>
    <row r="67" spans="1:24" ht="15" thickBot="1" x14ac:dyDescent="0.35">
      <c r="A67" s="28">
        <v>605</v>
      </c>
      <c r="B67" s="22">
        <v>6105</v>
      </c>
      <c r="C67" s="31" t="s">
        <v>2</v>
      </c>
      <c r="D67" s="31"/>
      <c r="E67" s="31" t="str">
        <f t="shared" si="42"/>
        <v>X</v>
      </c>
      <c r="F67" s="31" t="s">
        <v>141</v>
      </c>
      <c r="G67" s="31">
        <v>21</v>
      </c>
      <c r="H67" s="31" t="str">
        <f t="shared" si="43"/>
        <v>XXX454/21</v>
      </c>
      <c r="I67" s="31" t="s">
        <v>10</v>
      </c>
      <c r="J67" s="31" t="s">
        <v>11</v>
      </c>
      <c r="K67" s="98">
        <v>0.73472222222222217</v>
      </c>
      <c r="L67" s="98">
        <v>0.73611111111111116</v>
      </c>
      <c r="M67" s="46" t="s">
        <v>13</v>
      </c>
      <c r="N67" s="32">
        <v>0.7583333333333333</v>
      </c>
      <c r="O67" s="31" t="s">
        <v>14</v>
      </c>
      <c r="P67" s="31"/>
      <c r="Q67" s="38">
        <f t="shared" si="59"/>
        <v>2.2222222222222143E-2</v>
      </c>
      <c r="R67" s="38">
        <f t="shared" si="60"/>
        <v>1.388888888888995E-3</v>
      </c>
      <c r="S67" s="38">
        <f t="shared" si="61"/>
        <v>2.3611111111111138E-2</v>
      </c>
      <c r="T67" s="38">
        <f t="shared" si="62"/>
        <v>2.0833333333333259E-3</v>
      </c>
      <c r="U67" s="31">
        <v>20.399999999999999</v>
      </c>
      <c r="V67" s="31">
        <f>INDEX('Počty dní'!F:J,MATCH(E67,'Počty dní'!H:H,0),4)</f>
        <v>47</v>
      </c>
      <c r="W67" s="33">
        <f t="shared" si="48"/>
        <v>958.8</v>
      </c>
    </row>
    <row r="68" spans="1:24" ht="15" thickBot="1" x14ac:dyDescent="0.35">
      <c r="A68" s="8" t="str">
        <f ca="1">CONCATENATE(INDIRECT("R[-3]C[0]",FALSE),"celkem")</f>
        <v>605celkem</v>
      </c>
      <c r="B68" s="9"/>
      <c r="C68" s="9" t="str">
        <f ca="1">INDIRECT("R[-1]C[12]",FALSE)</f>
        <v>Hartvíkovice</v>
      </c>
      <c r="D68" s="10"/>
      <c r="E68" s="9"/>
      <c r="F68" s="10"/>
      <c r="G68" s="11"/>
      <c r="H68" s="12"/>
      <c r="I68" s="13"/>
      <c r="J68" s="14" t="str">
        <f ca="1">INDIRECT("R[-2]C[0]",FALSE)</f>
        <v>V</v>
      </c>
      <c r="K68" s="99"/>
      <c r="L68" s="100"/>
      <c r="M68" s="17"/>
      <c r="N68" s="16"/>
      <c r="O68" s="18"/>
      <c r="P68" s="9"/>
      <c r="Q68" s="39">
        <f>SUM(Q54:Q67)</f>
        <v>0.29652777777777745</v>
      </c>
      <c r="R68" s="39">
        <f>SUM(R54:R67)</f>
        <v>1.4583333333333504E-2</v>
      </c>
      <c r="S68" s="39">
        <f>SUM(S54:S67)</f>
        <v>0.31111111111111095</v>
      </c>
      <c r="T68" s="39">
        <f>SUM(T54:T67)</f>
        <v>0.26319444444444456</v>
      </c>
      <c r="U68" s="19">
        <f>SUM(U54:U67)</f>
        <v>259.60000000000002</v>
      </c>
      <c r="V68" s="20"/>
      <c r="W68" s="21">
        <f>SUM(W54:W67)</f>
        <v>12201.199999999999</v>
      </c>
      <c r="X68" s="7"/>
    </row>
    <row r="70" spans="1:24" ht="15" thickBot="1" x14ac:dyDescent="0.35"/>
    <row r="71" spans="1:24" x14ac:dyDescent="0.3">
      <c r="A71" s="24">
        <v>606</v>
      </c>
      <c r="B71" s="25">
        <v>6106</v>
      </c>
      <c r="C71" s="25" t="s">
        <v>2</v>
      </c>
      <c r="D71" s="25"/>
      <c r="E71" s="25" t="str">
        <f t="shared" ref="E71:E83" si="64">CONCATENATE(C71,D71)</f>
        <v>X</v>
      </c>
      <c r="F71" s="25" t="s">
        <v>139</v>
      </c>
      <c r="G71" s="25">
        <v>2</v>
      </c>
      <c r="H71" s="25" t="str">
        <f t="shared" ref="H71:H83" si="65">CONCATENATE(F71,"/",G71)</f>
        <v>XXX450/2</v>
      </c>
      <c r="I71" s="25" t="s">
        <v>10</v>
      </c>
      <c r="J71" s="25" t="s">
        <v>11</v>
      </c>
      <c r="K71" s="96">
        <v>0.1875</v>
      </c>
      <c r="L71" s="96">
        <v>0.18819444444444444</v>
      </c>
      <c r="M71" s="45" t="s">
        <v>0</v>
      </c>
      <c r="N71" s="26">
        <v>0.20347222222222219</v>
      </c>
      <c r="O71" s="25" t="s">
        <v>22</v>
      </c>
      <c r="P71" s="25" t="str">
        <f t="shared" ref="P71:P74" si="66">IF(M72=O71,"OK","POZOR")</f>
        <v>OK</v>
      </c>
      <c r="Q71" s="36">
        <f t="shared" ref="Q71:Q74" si="67">IF(ISNUMBER(G71),N71-L71,IF(F71="přejezd",N71-L71,0))</f>
        <v>1.5277777777777751E-2</v>
      </c>
      <c r="R71" s="36">
        <f t="shared" ref="R71:R74" si="68">IF(ISNUMBER(G71),L71-K71,0)</f>
        <v>6.9444444444444198E-4</v>
      </c>
      <c r="S71" s="36">
        <f t="shared" ref="S71:S74" si="69">Q71+R71</f>
        <v>1.5972222222222193E-2</v>
      </c>
      <c r="T71" s="36"/>
      <c r="U71" s="25">
        <v>15.6</v>
      </c>
      <c r="V71" s="25">
        <f>INDEX('Počty dní'!F:J,MATCH(E71,'Počty dní'!H:H,0),4)</f>
        <v>47</v>
      </c>
      <c r="W71" s="27">
        <f t="shared" ref="W71:W83" si="70">V71*U71</f>
        <v>733.19999999999993</v>
      </c>
    </row>
    <row r="72" spans="1:24" x14ac:dyDescent="0.3">
      <c r="A72" s="28">
        <v>606</v>
      </c>
      <c r="B72" s="22">
        <v>6106</v>
      </c>
      <c r="C72" s="22" t="s">
        <v>2</v>
      </c>
      <c r="D72" s="22"/>
      <c r="E72" s="22" t="str">
        <f t="shared" si="64"/>
        <v>X</v>
      </c>
      <c r="F72" s="22" t="s">
        <v>139</v>
      </c>
      <c r="G72" s="22">
        <v>1</v>
      </c>
      <c r="H72" s="22" t="str">
        <f t="shared" si="65"/>
        <v>XXX450/1</v>
      </c>
      <c r="I72" s="22" t="s">
        <v>10</v>
      </c>
      <c r="J72" s="22" t="s">
        <v>11</v>
      </c>
      <c r="K72" s="97">
        <v>0.20416666666666669</v>
      </c>
      <c r="L72" s="97">
        <v>0.20416666666666669</v>
      </c>
      <c r="M72" s="22" t="s">
        <v>22</v>
      </c>
      <c r="N72" s="23">
        <v>0.23819444444444446</v>
      </c>
      <c r="O72" s="22" t="s">
        <v>23</v>
      </c>
      <c r="P72" s="22" t="str">
        <f t="shared" si="66"/>
        <v>OK</v>
      </c>
      <c r="Q72" s="37">
        <f t="shared" si="67"/>
        <v>3.4027777777777768E-2</v>
      </c>
      <c r="R72" s="37">
        <f t="shared" si="68"/>
        <v>0</v>
      </c>
      <c r="S72" s="37">
        <f t="shared" si="69"/>
        <v>3.4027777777777768E-2</v>
      </c>
      <c r="T72" s="37">
        <f t="shared" ref="T72:T74" si="71">K72-N71</f>
        <v>6.9444444444449749E-4</v>
      </c>
      <c r="U72" s="22">
        <v>30.3</v>
      </c>
      <c r="V72" s="22">
        <f>INDEX('Počty dní'!F:J,MATCH(E72,'Počty dní'!H:H,0),4)</f>
        <v>47</v>
      </c>
      <c r="W72" s="29">
        <f t="shared" si="70"/>
        <v>1424.1000000000001</v>
      </c>
    </row>
    <row r="73" spans="1:24" x14ac:dyDescent="0.3">
      <c r="A73" s="28">
        <v>606</v>
      </c>
      <c r="B73" s="22">
        <v>6106</v>
      </c>
      <c r="C73" s="22" t="s">
        <v>2</v>
      </c>
      <c r="D73" s="22"/>
      <c r="E73" s="22" t="str">
        <f t="shared" si="64"/>
        <v>X</v>
      </c>
      <c r="F73" s="22" t="s">
        <v>132</v>
      </c>
      <c r="G73" s="22">
        <v>6</v>
      </c>
      <c r="H73" s="22" t="str">
        <f t="shared" si="65"/>
        <v>XXX105/6</v>
      </c>
      <c r="I73" s="22" t="s">
        <v>11</v>
      </c>
      <c r="J73" s="22" t="s">
        <v>11</v>
      </c>
      <c r="K73" s="97">
        <v>0.25694444444444448</v>
      </c>
      <c r="L73" s="97">
        <v>0.2590277777777778</v>
      </c>
      <c r="M73" s="22" t="s">
        <v>23</v>
      </c>
      <c r="N73" s="23">
        <v>0.30902777777777779</v>
      </c>
      <c r="O73" s="22" t="s">
        <v>17</v>
      </c>
      <c r="P73" s="22" t="str">
        <f t="shared" si="66"/>
        <v>OK</v>
      </c>
      <c r="Q73" s="37">
        <f t="shared" si="67"/>
        <v>4.9999999999999989E-2</v>
      </c>
      <c r="R73" s="37">
        <f t="shared" si="68"/>
        <v>2.0833333333333259E-3</v>
      </c>
      <c r="S73" s="37">
        <f t="shared" si="69"/>
        <v>5.2083333333333315E-2</v>
      </c>
      <c r="T73" s="37">
        <f t="shared" si="71"/>
        <v>1.8750000000000017E-2</v>
      </c>
      <c r="U73" s="22">
        <v>41.6</v>
      </c>
      <c r="V73" s="22">
        <f>INDEX('Počty dní'!F:J,MATCH(E73,'Počty dní'!H:H,0),4)</f>
        <v>47</v>
      </c>
      <c r="W73" s="29">
        <f t="shared" si="70"/>
        <v>1955.2</v>
      </c>
    </row>
    <row r="74" spans="1:24" x14ac:dyDescent="0.3">
      <c r="A74" s="28">
        <v>606</v>
      </c>
      <c r="B74" s="22">
        <v>6106</v>
      </c>
      <c r="C74" s="22" t="s">
        <v>2</v>
      </c>
      <c r="D74" s="22"/>
      <c r="E74" s="22" t="str">
        <f t="shared" si="64"/>
        <v>X</v>
      </c>
      <c r="F74" s="22" t="s">
        <v>134</v>
      </c>
      <c r="G74" s="22">
        <v>9</v>
      </c>
      <c r="H74" s="22" t="str">
        <f t="shared" si="65"/>
        <v>XXX452/9</v>
      </c>
      <c r="I74" s="22" t="s">
        <v>11</v>
      </c>
      <c r="J74" s="22" t="s">
        <v>11</v>
      </c>
      <c r="K74" s="97">
        <v>0.3125</v>
      </c>
      <c r="L74" s="97">
        <v>0.31597222222222221</v>
      </c>
      <c r="M74" s="22" t="s">
        <v>17</v>
      </c>
      <c r="N74" s="23">
        <v>0.3347222222222222</v>
      </c>
      <c r="O74" s="22" t="s">
        <v>16</v>
      </c>
      <c r="P74" s="22" t="str">
        <f t="shared" si="66"/>
        <v>OK</v>
      </c>
      <c r="Q74" s="37">
        <f t="shared" si="67"/>
        <v>1.8749999999999989E-2</v>
      </c>
      <c r="R74" s="37">
        <f t="shared" si="68"/>
        <v>3.4722222222222099E-3</v>
      </c>
      <c r="S74" s="37">
        <f t="shared" si="69"/>
        <v>2.2222222222222199E-2</v>
      </c>
      <c r="T74" s="37">
        <f t="shared" si="71"/>
        <v>3.4722222222222099E-3</v>
      </c>
      <c r="U74" s="22">
        <v>19.600000000000001</v>
      </c>
      <c r="V74" s="22">
        <f>INDEX('Počty dní'!F:J,MATCH(E74,'Počty dní'!H:H,0),4)</f>
        <v>47</v>
      </c>
      <c r="W74" s="29">
        <f t="shared" si="70"/>
        <v>921.2</v>
      </c>
    </row>
    <row r="75" spans="1:24" x14ac:dyDescent="0.3">
      <c r="A75" s="28">
        <v>606</v>
      </c>
      <c r="B75" s="22">
        <v>6106</v>
      </c>
      <c r="C75" s="22" t="s">
        <v>2</v>
      </c>
      <c r="D75" s="22"/>
      <c r="E75" s="22" t="str">
        <f t="shared" si="64"/>
        <v>X</v>
      </c>
      <c r="F75" s="22" t="s">
        <v>134</v>
      </c>
      <c r="G75" s="22">
        <v>11</v>
      </c>
      <c r="H75" s="22" t="str">
        <f t="shared" si="65"/>
        <v>XXX452/11</v>
      </c>
      <c r="I75" s="22" t="s">
        <v>10</v>
      </c>
      <c r="J75" s="22" t="s">
        <v>11</v>
      </c>
      <c r="K75" s="97">
        <v>0.375</v>
      </c>
      <c r="L75" s="97">
        <v>0.37638888888888888</v>
      </c>
      <c r="M75" s="22" t="s">
        <v>16</v>
      </c>
      <c r="N75" s="23">
        <v>0.39027777777777778</v>
      </c>
      <c r="O75" s="40" t="s">
        <v>0</v>
      </c>
      <c r="P75" s="22" t="str">
        <f t="shared" ref="P75" si="72">IF(M76=O75,"OK","POZOR")</f>
        <v>OK</v>
      </c>
      <c r="Q75" s="37">
        <f t="shared" ref="Q75:Q83" si="73">IF(ISNUMBER(G75),N75-L75,IF(F75="přejezd",N75-L75,0))</f>
        <v>1.3888888888888895E-2</v>
      </c>
      <c r="R75" s="37">
        <f t="shared" ref="R75:R83" si="74">IF(ISNUMBER(G75),L75-K75,0)</f>
        <v>1.388888888888884E-3</v>
      </c>
      <c r="S75" s="37">
        <f t="shared" ref="S75:S83" si="75">Q75+R75</f>
        <v>1.5277777777777779E-2</v>
      </c>
      <c r="T75" s="37">
        <f t="shared" ref="T75" si="76">K75-N74</f>
        <v>4.0277777777777801E-2</v>
      </c>
      <c r="U75" s="22">
        <v>12.2</v>
      </c>
      <c r="V75" s="22">
        <f>INDEX('Počty dní'!F:J,MATCH(E75,'Počty dní'!H:H,0),4)</f>
        <v>47</v>
      </c>
      <c r="W75" s="29">
        <f t="shared" si="70"/>
        <v>573.4</v>
      </c>
    </row>
    <row r="76" spans="1:24" x14ac:dyDescent="0.3">
      <c r="A76" s="28">
        <v>606</v>
      </c>
      <c r="B76" s="22">
        <v>6106</v>
      </c>
      <c r="C76" s="22" t="s">
        <v>2</v>
      </c>
      <c r="D76" s="22"/>
      <c r="E76" s="22" t="str">
        <f t="shared" si="64"/>
        <v>X</v>
      </c>
      <c r="F76" s="22" t="s">
        <v>29</v>
      </c>
      <c r="G76" s="22"/>
      <c r="H76" s="22" t="str">
        <f t="shared" si="65"/>
        <v>přejezd/</v>
      </c>
      <c r="I76" s="22"/>
      <c r="J76" s="22" t="s">
        <v>11</v>
      </c>
      <c r="K76" s="97">
        <v>0.52430555555555558</v>
      </c>
      <c r="L76" s="97">
        <v>0.52430555555555558</v>
      </c>
      <c r="M76" s="40" t="s">
        <v>0</v>
      </c>
      <c r="N76" s="23">
        <v>0.52638888888888891</v>
      </c>
      <c r="O76" s="40" t="s">
        <v>13</v>
      </c>
      <c r="P76" s="22" t="str">
        <f t="shared" ref="P76:P81" si="77">IF(M77=O76,"OK","POZOR")</f>
        <v>OK</v>
      </c>
      <c r="Q76" s="37">
        <f t="shared" ref="Q76:Q81" si="78">IF(ISNUMBER(G76),N76-L76,IF(F76="přejezd",N76-L76,0))</f>
        <v>2.0833333333333259E-3</v>
      </c>
      <c r="R76" s="37">
        <f t="shared" ref="R76:R81" si="79">IF(ISNUMBER(G76),L76-K76,0)</f>
        <v>0</v>
      </c>
      <c r="S76" s="37">
        <f t="shared" ref="S76:S81" si="80">Q76+R76</f>
        <v>2.0833333333333259E-3</v>
      </c>
      <c r="T76" s="37">
        <f t="shared" ref="T76:T81" si="81">K76-N75</f>
        <v>0.1340277777777778</v>
      </c>
      <c r="U76" s="22">
        <v>0</v>
      </c>
      <c r="V76" s="22">
        <f>INDEX('Počty dní'!F:J,MATCH(E76,'Počty dní'!H:H,0),4)</f>
        <v>47</v>
      </c>
      <c r="W76" s="29">
        <f t="shared" si="70"/>
        <v>0</v>
      </c>
    </row>
    <row r="77" spans="1:24" x14ac:dyDescent="0.3">
      <c r="A77" s="28">
        <v>606</v>
      </c>
      <c r="B77" s="22">
        <v>6106</v>
      </c>
      <c r="C77" s="22" t="s">
        <v>2</v>
      </c>
      <c r="D77" s="22"/>
      <c r="E77" s="22" t="str">
        <f t="shared" si="64"/>
        <v>X</v>
      </c>
      <c r="F77" s="22" t="s">
        <v>141</v>
      </c>
      <c r="G77" s="22">
        <v>13</v>
      </c>
      <c r="H77" s="22" t="str">
        <f t="shared" si="65"/>
        <v>XXX454/13</v>
      </c>
      <c r="I77" s="22" t="s">
        <v>10</v>
      </c>
      <c r="J77" s="22" t="s">
        <v>11</v>
      </c>
      <c r="K77" s="97">
        <v>0.52638888888888891</v>
      </c>
      <c r="L77" s="97">
        <v>0.52777777777777779</v>
      </c>
      <c r="M77" s="40" t="s">
        <v>13</v>
      </c>
      <c r="N77" s="23">
        <v>0.54583333333333328</v>
      </c>
      <c r="O77" s="22" t="s">
        <v>14</v>
      </c>
      <c r="P77" s="22" t="str">
        <f t="shared" si="77"/>
        <v>OK</v>
      </c>
      <c r="Q77" s="37">
        <f t="shared" si="78"/>
        <v>1.8055555555555491E-2</v>
      </c>
      <c r="R77" s="37">
        <f t="shared" si="79"/>
        <v>1.388888888888884E-3</v>
      </c>
      <c r="S77" s="37">
        <f t="shared" si="80"/>
        <v>1.9444444444444375E-2</v>
      </c>
      <c r="T77" s="37">
        <f t="shared" si="81"/>
        <v>0</v>
      </c>
      <c r="U77" s="22">
        <v>16.600000000000001</v>
      </c>
      <c r="V77" s="22">
        <f>INDEX('Počty dní'!F:J,MATCH(E77,'Počty dní'!H:H,0),4)</f>
        <v>47</v>
      </c>
      <c r="W77" s="29">
        <f t="shared" si="70"/>
        <v>780.2</v>
      </c>
    </row>
    <row r="78" spans="1:24" x14ac:dyDescent="0.3">
      <c r="A78" s="28">
        <v>606</v>
      </c>
      <c r="B78" s="22">
        <v>6106</v>
      </c>
      <c r="C78" s="22" t="s">
        <v>2</v>
      </c>
      <c r="D78" s="22"/>
      <c r="E78" s="22" t="str">
        <f t="shared" ref="E78:E82" si="82">CONCATENATE(C78,D78)</f>
        <v>X</v>
      </c>
      <c r="F78" s="22" t="s">
        <v>141</v>
      </c>
      <c r="G78" s="22">
        <v>14</v>
      </c>
      <c r="H78" s="22" t="str">
        <f t="shared" si="65"/>
        <v>XXX454/14</v>
      </c>
      <c r="I78" s="22" t="s">
        <v>10</v>
      </c>
      <c r="J78" s="22" t="s">
        <v>11</v>
      </c>
      <c r="K78" s="97">
        <v>0.54722222222222217</v>
      </c>
      <c r="L78" s="97">
        <v>0.54861111111111105</v>
      </c>
      <c r="M78" s="22" t="s">
        <v>14</v>
      </c>
      <c r="N78" s="23">
        <v>0.56527777777777777</v>
      </c>
      <c r="O78" s="40" t="s">
        <v>13</v>
      </c>
      <c r="P78" s="22" t="str">
        <f t="shared" si="77"/>
        <v>OK</v>
      </c>
      <c r="Q78" s="37">
        <f t="shared" si="78"/>
        <v>1.6666666666666718E-2</v>
      </c>
      <c r="R78" s="37">
        <f t="shared" si="79"/>
        <v>1.388888888888884E-3</v>
      </c>
      <c r="S78" s="37">
        <f t="shared" si="80"/>
        <v>1.8055555555555602E-2</v>
      </c>
      <c r="T78" s="37">
        <f t="shared" si="81"/>
        <v>1.388888888888884E-3</v>
      </c>
      <c r="U78" s="22">
        <v>16.600000000000001</v>
      </c>
      <c r="V78" s="22">
        <f>INDEX('Počty dní'!F:J,MATCH(E78,'Počty dní'!H:H,0),4)</f>
        <v>47</v>
      </c>
      <c r="W78" s="29">
        <f t="shared" si="70"/>
        <v>780.2</v>
      </c>
    </row>
    <row r="79" spans="1:24" x14ac:dyDescent="0.3">
      <c r="A79" s="28">
        <v>606</v>
      </c>
      <c r="B79" s="22">
        <v>6106</v>
      </c>
      <c r="C79" s="22" t="s">
        <v>2</v>
      </c>
      <c r="D79" s="22"/>
      <c r="E79" s="22" t="str">
        <f t="shared" si="82"/>
        <v>X</v>
      </c>
      <c r="F79" s="22" t="s">
        <v>141</v>
      </c>
      <c r="G79" s="22">
        <v>17</v>
      </c>
      <c r="H79" s="22" t="str">
        <f t="shared" si="65"/>
        <v>XXX454/17</v>
      </c>
      <c r="I79" s="22" t="s">
        <v>10</v>
      </c>
      <c r="J79" s="22" t="s">
        <v>11</v>
      </c>
      <c r="K79" s="97">
        <v>0.60972222222222217</v>
      </c>
      <c r="L79" s="97">
        <v>0.61111111111111105</v>
      </c>
      <c r="M79" s="40" t="s">
        <v>13</v>
      </c>
      <c r="N79" s="23">
        <v>0.62916666666666665</v>
      </c>
      <c r="O79" s="22" t="s">
        <v>14</v>
      </c>
      <c r="P79" s="22" t="str">
        <f t="shared" si="77"/>
        <v>OK</v>
      </c>
      <c r="Q79" s="37">
        <f t="shared" si="78"/>
        <v>1.8055555555555602E-2</v>
      </c>
      <c r="R79" s="37">
        <f t="shared" si="79"/>
        <v>1.388888888888884E-3</v>
      </c>
      <c r="S79" s="37">
        <f t="shared" si="80"/>
        <v>1.9444444444444486E-2</v>
      </c>
      <c r="T79" s="37">
        <f t="shared" si="81"/>
        <v>4.4444444444444398E-2</v>
      </c>
      <c r="U79" s="22">
        <v>16.600000000000001</v>
      </c>
      <c r="V79" s="22">
        <f>INDEX('Počty dní'!F:J,MATCH(E79,'Počty dní'!H:H,0),4)</f>
        <v>47</v>
      </c>
      <c r="W79" s="29">
        <f t="shared" si="70"/>
        <v>780.2</v>
      </c>
    </row>
    <row r="80" spans="1:24" x14ac:dyDescent="0.3">
      <c r="A80" s="28">
        <v>606</v>
      </c>
      <c r="B80" s="22">
        <v>6106</v>
      </c>
      <c r="C80" s="22" t="s">
        <v>2</v>
      </c>
      <c r="D80" s="22"/>
      <c r="E80" s="22" t="str">
        <f t="shared" si="82"/>
        <v>X</v>
      </c>
      <c r="F80" s="22" t="s">
        <v>141</v>
      </c>
      <c r="G80" s="22">
        <v>18</v>
      </c>
      <c r="H80" s="22" t="str">
        <f t="shared" si="65"/>
        <v>XXX454/18</v>
      </c>
      <c r="I80" s="22" t="s">
        <v>10</v>
      </c>
      <c r="J80" s="22" t="s">
        <v>11</v>
      </c>
      <c r="K80" s="97">
        <v>0.63055555555555554</v>
      </c>
      <c r="L80" s="97">
        <v>0.63194444444444442</v>
      </c>
      <c r="M80" s="40" t="s">
        <v>14</v>
      </c>
      <c r="N80" s="23">
        <v>0.64861111111111114</v>
      </c>
      <c r="O80" s="22" t="s">
        <v>13</v>
      </c>
      <c r="P80" s="22" t="str">
        <f t="shared" si="77"/>
        <v>OK</v>
      </c>
      <c r="Q80" s="37">
        <f t="shared" si="78"/>
        <v>1.6666666666666718E-2</v>
      </c>
      <c r="R80" s="37">
        <f t="shared" si="79"/>
        <v>1.388888888888884E-3</v>
      </c>
      <c r="S80" s="37">
        <f t="shared" si="80"/>
        <v>1.8055555555555602E-2</v>
      </c>
      <c r="T80" s="37">
        <f t="shared" si="81"/>
        <v>1.388888888888884E-3</v>
      </c>
      <c r="U80" s="22">
        <v>16.600000000000001</v>
      </c>
      <c r="V80" s="22">
        <f>INDEX('Počty dní'!F:J,MATCH(E80,'Počty dní'!H:H,0),4)</f>
        <v>47</v>
      </c>
      <c r="W80" s="29">
        <f t="shared" si="70"/>
        <v>780.2</v>
      </c>
    </row>
    <row r="81" spans="1:24" x14ac:dyDescent="0.3">
      <c r="A81" s="28">
        <v>606</v>
      </c>
      <c r="B81" s="22">
        <v>6106</v>
      </c>
      <c r="C81" s="22" t="s">
        <v>2</v>
      </c>
      <c r="D81" s="22"/>
      <c r="E81" s="22" t="str">
        <f t="shared" si="82"/>
        <v>X</v>
      </c>
      <c r="F81" s="22" t="s">
        <v>141</v>
      </c>
      <c r="G81" s="22">
        <v>19</v>
      </c>
      <c r="H81" s="22" t="str">
        <f>CONCATENATE(F81,"/",G81)</f>
        <v>XXX454/19</v>
      </c>
      <c r="I81" s="22" t="s">
        <v>10</v>
      </c>
      <c r="J81" s="22" t="s">
        <v>11</v>
      </c>
      <c r="K81" s="97">
        <v>0.65138888888888891</v>
      </c>
      <c r="L81" s="97">
        <v>0.65277777777777779</v>
      </c>
      <c r="M81" s="40" t="s">
        <v>13</v>
      </c>
      <c r="N81" s="23">
        <v>0.67499999999999993</v>
      </c>
      <c r="O81" s="22" t="s">
        <v>14</v>
      </c>
      <c r="P81" s="22" t="str">
        <f t="shared" si="77"/>
        <v>OK</v>
      </c>
      <c r="Q81" s="37">
        <f t="shared" si="78"/>
        <v>2.2222222222222143E-2</v>
      </c>
      <c r="R81" s="37">
        <f t="shared" si="79"/>
        <v>1.388888888888884E-3</v>
      </c>
      <c r="S81" s="37">
        <f t="shared" si="80"/>
        <v>2.3611111111111027E-2</v>
      </c>
      <c r="T81" s="37">
        <f t="shared" si="81"/>
        <v>2.7777777777777679E-3</v>
      </c>
      <c r="U81" s="22">
        <v>20.399999999999999</v>
      </c>
      <c r="V81" s="22">
        <f>INDEX('Počty dní'!F:J,MATCH(E81,'Počty dní'!H:H,0),4)</f>
        <v>47</v>
      </c>
      <c r="W81" s="29">
        <f>V81*U81</f>
        <v>958.8</v>
      </c>
    </row>
    <row r="82" spans="1:24" x14ac:dyDescent="0.3">
      <c r="A82" s="28">
        <v>606</v>
      </c>
      <c r="B82" s="22">
        <v>6106</v>
      </c>
      <c r="C82" s="22" t="s">
        <v>2</v>
      </c>
      <c r="D82" s="22"/>
      <c r="E82" s="22" t="str">
        <f t="shared" si="82"/>
        <v>X</v>
      </c>
      <c r="F82" s="22" t="s">
        <v>141</v>
      </c>
      <c r="G82" s="22">
        <v>20</v>
      </c>
      <c r="H82" s="22" t="str">
        <f>CONCATENATE(F82,"/",G82)</f>
        <v>XXX454/20</v>
      </c>
      <c r="I82" s="22" t="s">
        <v>10</v>
      </c>
      <c r="J82" s="22" t="s">
        <v>11</v>
      </c>
      <c r="K82" s="97">
        <v>0.71388888888888891</v>
      </c>
      <c r="L82" s="97">
        <v>0.71527777777777779</v>
      </c>
      <c r="M82" s="22" t="s">
        <v>14</v>
      </c>
      <c r="N82" s="23">
        <v>0.7319444444444444</v>
      </c>
      <c r="O82" s="40" t="s">
        <v>13</v>
      </c>
      <c r="P82" s="22" t="str">
        <f>IF(M67=O82,"OK","POZOR")</f>
        <v>OK</v>
      </c>
      <c r="Q82" s="37">
        <f>IF(ISNUMBER(G82),N82-L82,IF(F82="přejezd",N82-L82,0))</f>
        <v>1.6666666666666607E-2</v>
      </c>
      <c r="R82" s="37">
        <f>IF(ISNUMBER(G82),L82-K82,0)</f>
        <v>1.388888888888884E-3</v>
      </c>
      <c r="S82" s="37">
        <f>Q82+R82</f>
        <v>1.8055555555555491E-2</v>
      </c>
      <c r="T82" s="37">
        <f>K82-N81</f>
        <v>3.8888888888888973E-2</v>
      </c>
      <c r="U82" s="22">
        <v>16.600000000000001</v>
      </c>
      <c r="V82" s="22">
        <f>INDEX('Počty dní'!F:J,MATCH(E82,'Počty dní'!H:H,0),4)</f>
        <v>47</v>
      </c>
      <c r="W82" s="29">
        <f>V82*U82</f>
        <v>780.2</v>
      </c>
    </row>
    <row r="83" spans="1:24" ht="15" thickBot="1" x14ac:dyDescent="0.35">
      <c r="A83" s="30">
        <v>606</v>
      </c>
      <c r="B83" s="31">
        <v>6106</v>
      </c>
      <c r="C83" s="31" t="s">
        <v>2</v>
      </c>
      <c r="D83" s="31"/>
      <c r="E83" s="31" t="str">
        <f t="shared" si="64"/>
        <v>X</v>
      </c>
      <c r="F83" s="31" t="s">
        <v>29</v>
      </c>
      <c r="G83" s="31"/>
      <c r="H83" s="31" t="str">
        <f t="shared" si="65"/>
        <v>přejezd/</v>
      </c>
      <c r="I83" s="31"/>
      <c r="J83" s="31" t="s">
        <v>11</v>
      </c>
      <c r="K83" s="98">
        <v>0.7319444444444444</v>
      </c>
      <c r="L83" s="98">
        <v>0.7319444444444444</v>
      </c>
      <c r="M83" s="46" t="s">
        <v>13</v>
      </c>
      <c r="N83" s="32">
        <v>0.73333333333333339</v>
      </c>
      <c r="O83" s="31" t="s">
        <v>0</v>
      </c>
      <c r="P83" s="31" t="str">
        <f>IF(M65=O83,"OK","POZOR")</f>
        <v>OK</v>
      </c>
      <c r="Q83" s="38">
        <f t="shared" si="73"/>
        <v>1.388888888888995E-3</v>
      </c>
      <c r="R83" s="38">
        <f t="shared" si="74"/>
        <v>0</v>
      </c>
      <c r="S83" s="38">
        <f t="shared" si="75"/>
        <v>1.388888888888995E-3</v>
      </c>
      <c r="T83" s="38">
        <f>K83-N80</f>
        <v>8.3333333333333259E-2</v>
      </c>
      <c r="U83" s="31">
        <v>0</v>
      </c>
      <c r="V83" s="31">
        <f>INDEX('Počty dní'!F:J,MATCH(E83,'Počty dní'!H:H,0),4)</f>
        <v>47</v>
      </c>
      <c r="W83" s="33">
        <f t="shared" si="70"/>
        <v>0</v>
      </c>
    </row>
    <row r="84" spans="1:24" ht="15" thickBot="1" x14ac:dyDescent="0.35">
      <c r="A84" s="8" t="str">
        <f ca="1">CONCATENATE(INDIRECT("R[-3]C[0]",FALSE),"celkem")</f>
        <v>606celkem</v>
      </c>
      <c r="B84" s="9"/>
      <c r="C84" s="9" t="str">
        <f ca="1">INDIRECT("R[-1]C[12]",FALSE)</f>
        <v>Náměšť n.Osl.,,aut.nádr.</v>
      </c>
      <c r="D84" s="10"/>
      <c r="E84" s="9"/>
      <c r="F84" s="10"/>
      <c r="G84" s="11"/>
      <c r="H84" s="12"/>
      <c r="I84" s="13"/>
      <c r="J84" s="14" t="str">
        <f ca="1">INDIRECT("R[-2]C[0]",FALSE)</f>
        <v>V</v>
      </c>
      <c r="K84" s="99"/>
      <c r="L84" s="100"/>
      <c r="M84" s="17"/>
      <c r="N84" s="16"/>
      <c r="O84" s="18"/>
      <c r="P84" s="9"/>
      <c r="Q84" s="39">
        <f>SUM(Q71:Q83)</f>
        <v>0.24374999999999999</v>
      </c>
      <c r="R84" s="39">
        <f>SUM(R71:R83)</f>
        <v>1.5972222222222165E-2</v>
      </c>
      <c r="S84" s="39">
        <f>SUM(S71:S83)</f>
        <v>0.25972222222222219</v>
      </c>
      <c r="T84" s="39">
        <f>SUM(T71:T83)</f>
        <v>0.36944444444444446</v>
      </c>
      <c r="U84" s="19">
        <f>SUM(U71:U83)</f>
        <v>222.7</v>
      </c>
      <c r="V84" s="20"/>
      <c r="W84" s="21">
        <f>SUM(W71:W83)</f>
        <v>10466.9</v>
      </c>
      <c r="X84" s="7"/>
    </row>
    <row r="85" spans="1:24" x14ac:dyDescent="0.3">
      <c r="L85" s="95"/>
      <c r="N85" s="1"/>
    </row>
    <row r="86" spans="1:24" ht="15" thickBot="1" x14ac:dyDescent="0.35">
      <c r="C86" s="1"/>
      <c r="D86" s="1"/>
      <c r="E86" s="1"/>
      <c r="F86" s="1"/>
      <c r="G86" s="1"/>
      <c r="H86" s="1"/>
      <c r="K86" s="95"/>
      <c r="L86" s="95"/>
      <c r="M86" s="1"/>
      <c r="N86" s="1"/>
      <c r="O86" s="1"/>
    </row>
    <row r="87" spans="1:24" x14ac:dyDescent="0.3">
      <c r="A87" s="24">
        <v>607</v>
      </c>
      <c r="B87" s="25">
        <v>6107</v>
      </c>
      <c r="C87" s="25" t="s">
        <v>2</v>
      </c>
      <c r="D87" s="25"/>
      <c r="E87" s="25" t="str">
        <f t="shared" ref="E87:E105" si="83">CONCATENATE(C87,D87)</f>
        <v>X</v>
      </c>
      <c r="F87" s="25" t="s">
        <v>134</v>
      </c>
      <c r="G87" s="25">
        <v>2</v>
      </c>
      <c r="H87" s="25" t="str">
        <f t="shared" ref="H87:H105" si="84">CONCATENATE(F87,"/",G87)</f>
        <v>XXX452/2</v>
      </c>
      <c r="I87" s="25" t="s">
        <v>10</v>
      </c>
      <c r="J87" s="25" t="s">
        <v>10</v>
      </c>
      <c r="K87" s="96">
        <v>0.18541666666666667</v>
      </c>
      <c r="L87" s="96">
        <v>0.1875</v>
      </c>
      <c r="M87" s="45" t="s">
        <v>0</v>
      </c>
      <c r="N87" s="26">
        <v>0.22222222222222221</v>
      </c>
      <c r="O87" s="25" t="s">
        <v>17</v>
      </c>
      <c r="P87" s="25" t="str">
        <f t="shared" ref="P87:P104" si="85">IF(M88=O87,"OK","POZOR")</f>
        <v>OK</v>
      </c>
      <c r="Q87" s="36">
        <f t="shared" ref="Q87:Q105" si="86">IF(ISNUMBER(G87),N87-L87,IF(F87="přejezd",N87-L87,0))</f>
        <v>3.472222222222221E-2</v>
      </c>
      <c r="R87" s="36">
        <f t="shared" ref="R87:R105" si="87">IF(ISNUMBER(G87),L87-K87,0)</f>
        <v>2.0833333333333259E-3</v>
      </c>
      <c r="S87" s="36">
        <f t="shared" ref="S87:S105" si="88">Q87+R87</f>
        <v>3.6805555555555536E-2</v>
      </c>
      <c r="T87" s="36"/>
      <c r="U87" s="25">
        <v>31.8</v>
      </c>
      <c r="V87" s="25">
        <f>INDEX('Počty dní'!F:J,MATCH(E87,'Počty dní'!H:H,0),4)</f>
        <v>47</v>
      </c>
      <c r="W87" s="27">
        <f t="shared" ref="W87:W105" si="89">V87*U87</f>
        <v>1494.6000000000001</v>
      </c>
    </row>
    <row r="88" spans="1:24" x14ac:dyDescent="0.3">
      <c r="A88" s="28">
        <v>607</v>
      </c>
      <c r="B88" s="22">
        <v>6107</v>
      </c>
      <c r="C88" s="22" t="s">
        <v>2</v>
      </c>
      <c r="D88" s="22"/>
      <c r="E88" s="22" t="str">
        <f t="shared" si="83"/>
        <v>X</v>
      </c>
      <c r="F88" s="22" t="s">
        <v>134</v>
      </c>
      <c r="G88" s="22">
        <v>3</v>
      </c>
      <c r="H88" s="22" t="str">
        <f t="shared" si="84"/>
        <v>XXX452/3</v>
      </c>
      <c r="I88" s="22" t="s">
        <v>10</v>
      </c>
      <c r="J88" s="22" t="s">
        <v>10</v>
      </c>
      <c r="K88" s="97">
        <v>0.22708333333333333</v>
      </c>
      <c r="L88" s="97">
        <v>0.22916666666666666</v>
      </c>
      <c r="M88" s="22" t="s">
        <v>17</v>
      </c>
      <c r="N88" s="23">
        <v>0.26180555555555557</v>
      </c>
      <c r="O88" s="40" t="s">
        <v>0</v>
      </c>
      <c r="P88" s="22" t="str">
        <f t="shared" ref="P88:P94" si="90">IF(M89=O88,"OK","POZOR")</f>
        <v>OK</v>
      </c>
      <c r="Q88" s="37">
        <f t="shared" ref="Q88:Q94" si="91">IF(ISNUMBER(G88),N88-L88,IF(F88="přejezd",N88-L88,0))</f>
        <v>3.2638888888888912E-2</v>
      </c>
      <c r="R88" s="37">
        <f t="shared" ref="R88:R94" si="92">IF(ISNUMBER(G88),L88-K88,0)</f>
        <v>2.0833333333333259E-3</v>
      </c>
      <c r="S88" s="37">
        <f t="shared" ref="S88:S94" si="93">Q88+R88</f>
        <v>3.4722222222222238E-2</v>
      </c>
      <c r="T88" s="37">
        <f t="shared" ref="T88:T94" si="94">K88-N87</f>
        <v>4.8611111111111216E-3</v>
      </c>
      <c r="U88" s="22">
        <v>31.8</v>
      </c>
      <c r="V88" s="22">
        <f>INDEX('Počty dní'!F:J,MATCH(E88,'Počty dní'!H:H,0),4)</f>
        <v>47</v>
      </c>
      <c r="W88" s="29">
        <f t="shared" si="89"/>
        <v>1494.6000000000001</v>
      </c>
    </row>
    <row r="89" spans="1:24" x14ac:dyDescent="0.3">
      <c r="A89" s="28">
        <v>607</v>
      </c>
      <c r="B89" s="22">
        <v>6107</v>
      </c>
      <c r="C89" s="22" t="s">
        <v>2</v>
      </c>
      <c r="D89" s="22"/>
      <c r="E89" s="22" t="str">
        <f t="shared" si="83"/>
        <v>X</v>
      </c>
      <c r="F89" s="22" t="s">
        <v>29</v>
      </c>
      <c r="G89" s="22"/>
      <c r="H89" s="22" t="str">
        <f t="shared" si="84"/>
        <v>přejezd/</v>
      </c>
      <c r="I89" s="22"/>
      <c r="J89" s="22" t="s">
        <v>10</v>
      </c>
      <c r="K89" s="97">
        <v>0.26180555555555557</v>
      </c>
      <c r="L89" s="97">
        <v>0.26180555555555557</v>
      </c>
      <c r="M89" s="40" t="s">
        <v>0</v>
      </c>
      <c r="N89" s="23">
        <v>0.26319444444444445</v>
      </c>
      <c r="O89" s="40" t="s">
        <v>13</v>
      </c>
      <c r="P89" s="22" t="str">
        <f t="shared" si="90"/>
        <v>OK</v>
      </c>
      <c r="Q89" s="37">
        <f t="shared" si="91"/>
        <v>1.388888888888884E-3</v>
      </c>
      <c r="R89" s="37">
        <f t="shared" si="92"/>
        <v>0</v>
      </c>
      <c r="S89" s="37">
        <f t="shared" si="93"/>
        <v>1.388888888888884E-3</v>
      </c>
      <c r="T89" s="37">
        <f t="shared" si="94"/>
        <v>0</v>
      </c>
      <c r="U89" s="22">
        <v>0</v>
      </c>
      <c r="V89" s="22">
        <f>INDEX('Počty dní'!F:J,MATCH(E89,'Počty dní'!H:H,0),4)</f>
        <v>47</v>
      </c>
      <c r="W89" s="29">
        <f t="shared" si="89"/>
        <v>0</v>
      </c>
    </row>
    <row r="90" spans="1:24" x14ac:dyDescent="0.3">
      <c r="A90" s="28">
        <v>607</v>
      </c>
      <c r="B90" s="22">
        <v>6107</v>
      </c>
      <c r="C90" s="22" t="s">
        <v>2</v>
      </c>
      <c r="D90" s="22"/>
      <c r="E90" s="22" t="str">
        <f t="shared" si="83"/>
        <v>X</v>
      </c>
      <c r="F90" s="22" t="s">
        <v>141</v>
      </c>
      <c r="G90" s="22">
        <v>5</v>
      </c>
      <c r="H90" s="22" t="str">
        <f t="shared" si="84"/>
        <v>XXX454/5</v>
      </c>
      <c r="I90" s="22" t="s">
        <v>10</v>
      </c>
      <c r="J90" s="22" t="s">
        <v>10</v>
      </c>
      <c r="K90" s="97">
        <v>0.26319444444444445</v>
      </c>
      <c r="L90" s="97">
        <v>0.2638888888888889</v>
      </c>
      <c r="M90" s="40" t="s">
        <v>13</v>
      </c>
      <c r="N90" s="23">
        <v>0.28194444444444444</v>
      </c>
      <c r="O90" s="22" t="s">
        <v>14</v>
      </c>
      <c r="P90" s="22" t="str">
        <f t="shared" si="90"/>
        <v>OK</v>
      </c>
      <c r="Q90" s="37">
        <f t="shared" si="91"/>
        <v>1.8055555555555547E-2</v>
      </c>
      <c r="R90" s="37">
        <f t="shared" si="92"/>
        <v>6.9444444444444198E-4</v>
      </c>
      <c r="S90" s="37">
        <f t="shared" si="93"/>
        <v>1.8749999999999989E-2</v>
      </c>
      <c r="T90" s="37">
        <f t="shared" si="94"/>
        <v>0</v>
      </c>
      <c r="U90" s="22">
        <v>16.600000000000001</v>
      </c>
      <c r="V90" s="22">
        <f>INDEX('Počty dní'!F:J,MATCH(E90,'Počty dní'!H:H,0),4)</f>
        <v>47</v>
      </c>
      <c r="W90" s="29">
        <f t="shared" si="89"/>
        <v>780.2</v>
      </c>
    </row>
    <row r="91" spans="1:24" x14ac:dyDescent="0.3">
      <c r="A91" s="28">
        <v>607</v>
      </c>
      <c r="B91" s="22">
        <v>6107</v>
      </c>
      <c r="C91" s="22" t="s">
        <v>2</v>
      </c>
      <c r="D91" s="22"/>
      <c r="E91" s="22" t="str">
        <f t="shared" si="83"/>
        <v>X</v>
      </c>
      <c r="F91" s="22" t="s">
        <v>141</v>
      </c>
      <c r="G91" s="22">
        <v>6</v>
      </c>
      <c r="H91" s="22" t="str">
        <f t="shared" si="84"/>
        <v>XXX454/6</v>
      </c>
      <c r="I91" s="22" t="s">
        <v>10</v>
      </c>
      <c r="J91" s="22" t="s">
        <v>10</v>
      </c>
      <c r="K91" s="97">
        <v>0.28263888888888888</v>
      </c>
      <c r="L91" s="97">
        <v>0.28333333333333333</v>
      </c>
      <c r="M91" s="22" t="s">
        <v>14</v>
      </c>
      <c r="N91" s="23">
        <v>0.30138888888888887</v>
      </c>
      <c r="O91" s="40" t="s">
        <v>13</v>
      </c>
      <c r="P91" s="22" t="str">
        <f t="shared" si="90"/>
        <v>OK</v>
      </c>
      <c r="Q91" s="37">
        <f t="shared" si="91"/>
        <v>1.8055555555555547E-2</v>
      </c>
      <c r="R91" s="37">
        <f t="shared" si="92"/>
        <v>6.9444444444444198E-4</v>
      </c>
      <c r="S91" s="37">
        <f t="shared" si="93"/>
        <v>1.8749999999999989E-2</v>
      </c>
      <c r="T91" s="37">
        <f t="shared" si="94"/>
        <v>6.9444444444444198E-4</v>
      </c>
      <c r="U91" s="22">
        <v>17.2</v>
      </c>
      <c r="V91" s="22">
        <f>INDEX('Počty dní'!F:J,MATCH(E91,'Počty dní'!H:H,0),4)</f>
        <v>47</v>
      </c>
      <c r="W91" s="29">
        <f t="shared" si="89"/>
        <v>808.4</v>
      </c>
    </row>
    <row r="92" spans="1:24" x14ac:dyDescent="0.3">
      <c r="A92" s="28">
        <v>607</v>
      </c>
      <c r="B92" s="22">
        <v>6107</v>
      </c>
      <c r="C92" s="22" t="s">
        <v>2</v>
      </c>
      <c r="D92" s="22"/>
      <c r="E92" s="22" t="str">
        <f t="shared" si="83"/>
        <v>X</v>
      </c>
      <c r="F92" s="22" t="s">
        <v>141</v>
      </c>
      <c r="G92" s="22">
        <v>11</v>
      </c>
      <c r="H92" s="22" t="str">
        <f t="shared" si="84"/>
        <v>XXX454/11</v>
      </c>
      <c r="I92" s="22" t="s">
        <v>10</v>
      </c>
      <c r="J92" s="22" t="s">
        <v>10</v>
      </c>
      <c r="K92" s="97">
        <v>0.34583333333333338</v>
      </c>
      <c r="L92" s="97">
        <v>0.34722222222222227</v>
      </c>
      <c r="M92" s="40" t="s">
        <v>13</v>
      </c>
      <c r="N92" s="23">
        <v>0.36527777777777781</v>
      </c>
      <c r="O92" s="22" t="s">
        <v>14</v>
      </c>
      <c r="P92" s="22" t="str">
        <f t="shared" si="90"/>
        <v>OK</v>
      </c>
      <c r="Q92" s="37">
        <f t="shared" si="91"/>
        <v>1.8055555555555547E-2</v>
      </c>
      <c r="R92" s="37">
        <f t="shared" si="92"/>
        <v>1.388888888888884E-3</v>
      </c>
      <c r="S92" s="37">
        <f t="shared" si="93"/>
        <v>1.9444444444444431E-2</v>
      </c>
      <c r="T92" s="37">
        <f t="shared" si="94"/>
        <v>4.4444444444444509E-2</v>
      </c>
      <c r="U92" s="22">
        <v>16.600000000000001</v>
      </c>
      <c r="V92" s="22">
        <f>INDEX('Počty dní'!F:J,MATCH(E92,'Počty dní'!H:H,0),4)</f>
        <v>47</v>
      </c>
      <c r="W92" s="29">
        <f t="shared" si="89"/>
        <v>780.2</v>
      </c>
    </row>
    <row r="93" spans="1:24" x14ac:dyDescent="0.3">
      <c r="A93" s="28">
        <v>607</v>
      </c>
      <c r="B93" s="22">
        <v>6107</v>
      </c>
      <c r="C93" s="22" t="s">
        <v>2</v>
      </c>
      <c r="D93" s="22"/>
      <c r="E93" s="22" t="str">
        <f t="shared" si="83"/>
        <v>X</v>
      </c>
      <c r="F93" s="22" t="s">
        <v>141</v>
      </c>
      <c r="G93" s="22">
        <v>12</v>
      </c>
      <c r="H93" s="22" t="str">
        <f t="shared" si="84"/>
        <v>XXX454/12</v>
      </c>
      <c r="I93" s="22" t="s">
        <v>10</v>
      </c>
      <c r="J93" s="22" t="s">
        <v>10</v>
      </c>
      <c r="K93" s="97">
        <v>0.3659722222222222</v>
      </c>
      <c r="L93" s="97">
        <v>0.3666666666666667</v>
      </c>
      <c r="M93" s="22" t="s">
        <v>14</v>
      </c>
      <c r="N93" s="23">
        <v>0.38680555555555557</v>
      </c>
      <c r="O93" s="40" t="s">
        <v>13</v>
      </c>
      <c r="P93" s="22" t="str">
        <f t="shared" si="90"/>
        <v>OK</v>
      </c>
      <c r="Q93" s="37">
        <f t="shared" si="91"/>
        <v>2.0138888888888873E-2</v>
      </c>
      <c r="R93" s="37">
        <f t="shared" si="92"/>
        <v>6.9444444444449749E-4</v>
      </c>
      <c r="S93" s="37">
        <f t="shared" si="93"/>
        <v>2.083333333333337E-2</v>
      </c>
      <c r="T93" s="37">
        <f t="shared" si="94"/>
        <v>6.9444444444438647E-4</v>
      </c>
      <c r="U93" s="22">
        <v>20.399999999999999</v>
      </c>
      <c r="V93" s="22">
        <f>INDEX('Počty dní'!F:J,MATCH(E93,'Počty dní'!H:H,0),4)</f>
        <v>47</v>
      </c>
      <c r="W93" s="29">
        <f t="shared" si="89"/>
        <v>958.8</v>
      </c>
    </row>
    <row r="94" spans="1:24" x14ac:dyDescent="0.3">
      <c r="A94" s="28">
        <v>607</v>
      </c>
      <c r="B94" s="22">
        <v>6107</v>
      </c>
      <c r="C94" s="22" t="s">
        <v>2</v>
      </c>
      <c r="D94" s="22"/>
      <c r="E94" s="22" t="str">
        <f t="shared" si="83"/>
        <v>X</v>
      </c>
      <c r="F94" s="22" t="s">
        <v>29</v>
      </c>
      <c r="G94" s="22"/>
      <c r="H94" s="22" t="str">
        <f t="shared" si="84"/>
        <v>přejezd/</v>
      </c>
      <c r="I94" s="22"/>
      <c r="J94" s="22" t="s">
        <v>10</v>
      </c>
      <c r="K94" s="97">
        <v>0.38680555555555557</v>
      </c>
      <c r="L94" s="97">
        <v>0.38680555555555557</v>
      </c>
      <c r="M94" s="40" t="s">
        <v>13</v>
      </c>
      <c r="N94" s="23">
        <v>0.3888888888888889</v>
      </c>
      <c r="O94" s="40" t="s">
        <v>0</v>
      </c>
      <c r="P94" s="22" t="str">
        <f t="shared" si="90"/>
        <v>OK</v>
      </c>
      <c r="Q94" s="37">
        <f t="shared" si="91"/>
        <v>2.0833333333333259E-3</v>
      </c>
      <c r="R94" s="37">
        <f t="shared" si="92"/>
        <v>0</v>
      </c>
      <c r="S94" s="37">
        <f t="shared" si="93"/>
        <v>2.0833333333333259E-3</v>
      </c>
      <c r="T94" s="37">
        <f t="shared" si="94"/>
        <v>0</v>
      </c>
      <c r="U94" s="22">
        <v>0</v>
      </c>
      <c r="V94" s="22">
        <f>INDEX('Počty dní'!F:J,MATCH(E94,'Počty dní'!H:H,0),4)</f>
        <v>47</v>
      </c>
      <c r="W94" s="29">
        <f t="shared" si="89"/>
        <v>0</v>
      </c>
    </row>
    <row r="95" spans="1:24" x14ac:dyDescent="0.3">
      <c r="A95" s="28">
        <v>607</v>
      </c>
      <c r="B95" s="22">
        <v>6107</v>
      </c>
      <c r="C95" s="22" t="s">
        <v>2</v>
      </c>
      <c r="D95" s="22"/>
      <c r="E95" s="22" t="str">
        <f t="shared" si="83"/>
        <v>X</v>
      </c>
      <c r="F95" s="22" t="s">
        <v>138</v>
      </c>
      <c r="G95" s="22">
        <v>5</v>
      </c>
      <c r="H95" s="22" t="str">
        <f t="shared" si="84"/>
        <v>XXX457/5</v>
      </c>
      <c r="I95" s="22" t="s">
        <v>10</v>
      </c>
      <c r="J95" s="22" t="s">
        <v>10</v>
      </c>
      <c r="K95" s="97">
        <v>0.39444444444444443</v>
      </c>
      <c r="L95" s="97">
        <v>0.39583333333333331</v>
      </c>
      <c r="M95" s="40" t="s">
        <v>0</v>
      </c>
      <c r="N95" s="23">
        <v>0.4152777777777778</v>
      </c>
      <c r="O95" s="22" t="s">
        <v>5</v>
      </c>
      <c r="P95" s="22" t="str">
        <f t="shared" si="85"/>
        <v>OK</v>
      </c>
      <c r="Q95" s="37">
        <f t="shared" si="86"/>
        <v>1.9444444444444486E-2</v>
      </c>
      <c r="R95" s="37">
        <f t="shared" si="87"/>
        <v>1.388888888888884E-3</v>
      </c>
      <c r="S95" s="37">
        <f t="shared" si="88"/>
        <v>2.083333333333337E-2</v>
      </c>
      <c r="T95" s="37">
        <f t="shared" ref="T95:T105" si="95">K95-N94</f>
        <v>5.5555555555555358E-3</v>
      </c>
      <c r="U95" s="22">
        <v>18</v>
      </c>
      <c r="V95" s="22">
        <f>INDEX('Počty dní'!F:J,MATCH(E95,'Počty dní'!H:H,0),4)</f>
        <v>47</v>
      </c>
      <c r="W95" s="29">
        <f t="shared" si="89"/>
        <v>846</v>
      </c>
    </row>
    <row r="96" spans="1:24" x14ac:dyDescent="0.3">
      <c r="A96" s="28">
        <v>607</v>
      </c>
      <c r="B96" s="22">
        <v>6107</v>
      </c>
      <c r="C96" s="22" t="s">
        <v>2</v>
      </c>
      <c r="D96" s="22"/>
      <c r="E96" s="22" t="str">
        <f t="shared" si="83"/>
        <v>X</v>
      </c>
      <c r="F96" s="22" t="s">
        <v>135</v>
      </c>
      <c r="G96" s="22">
        <v>12</v>
      </c>
      <c r="H96" s="22" t="str">
        <f t="shared" si="84"/>
        <v>XXX455/12</v>
      </c>
      <c r="I96" s="22" t="s">
        <v>10</v>
      </c>
      <c r="J96" s="22" t="s">
        <v>10</v>
      </c>
      <c r="K96" s="97">
        <v>0.4375</v>
      </c>
      <c r="L96" s="97">
        <v>0.43958333333333338</v>
      </c>
      <c r="M96" s="22" t="s">
        <v>5</v>
      </c>
      <c r="N96" s="23">
        <v>0.47569444444444442</v>
      </c>
      <c r="O96" s="22" t="s">
        <v>17</v>
      </c>
      <c r="P96" s="22" t="str">
        <f t="shared" ref="P96:P101" si="96">IF(M97=O96,"OK","POZOR")</f>
        <v>OK</v>
      </c>
      <c r="Q96" s="37">
        <f t="shared" ref="Q96:Q101" si="97">IF(ISNUMBER(G96),N96-L96,IF(F96="přejezd",N96-L96,0))</f>
        <v>3.6111111111111038E-2</v>
      </c>
      <c r="R96" s="37">
        <f t="shared" ref="R96:R101" si="98">IF(ISNUMBER(G96),L96-K96,0)</f>
        <v>2.0833333333333814E-3</v>
      </c>
      <c r="S96" s="37">
        <f t="shared" ref="S96:S101" si="99">Q96+R96</f>
        <v>3.819444444444442E-2</v>
      </c>
      <c r="T96" s="37">
        <f t="shared" ref="T96:T101" si="100">K96-N95</f>
        <v>2.2222222222222199E-2</v>
      </c>
      <c r="U96" s="22">
        <v>34.5</v>
      </c>
      <c r="V96" s="22">
        <f>INDEX('Počty dní'!F:J,MATCH(E96,'Počty dní'!H:H,0),4)</f>
        <v>47</v>
      </c>
      <c r="W96" s="29">
        <f t="shared" si="89"/>
        <v>1621.5</v>
      </c>
    </row>
    <row r="97" spans="1:24" x14ac:dyDescent="0.3">
      <c r="A97" s="28">
        <v>607</v>
      </c>
      <c r="B97" s="22">
        <v>6107</v>
      </c>
      <c r="C97" s="22" t="s">
        <v>2</v>
      </c>
      <c r="D97" s="22"/>
      <c r="E97" s="22" t="str">
        <f t="shared" si="83"/>
        <v>X</v>
      </c>
      <c r="F97" s="22" t="s">
        <v>134</v>
      </c>
      <c r="G97" s="22">
        <v>15</v>
      </c>
      <c r="H97" s="22" t="str">
        <f t="shared" si="84"/>
        <v>XXX452/15</v>
      </c>
      <c r="I97" s="22" t="s">
        <v>10</v>
      </c>
      <c r="J97" s="22" t="s">
        <v>10</v>
      </c>
      <c r="K97" s="97">
        <v>0.52222222222222225</v>
      </c>
      <c r="L97" s="97">
        <v>0.52430555555555558</v>
      </c>
      <c r="M97" s="22" t="s">
        <v>17</v>
      </c>
      <c r="N97" s="23">
        <v>0.55694444444444446</v>
      </c>
      <c r="O97" s="40" t="s">
        <v>0</v>
      </c>
      <c r="P97" s="22" t="str">
        <f t="shared" si="96"/>
        <v>OK</v>
      </c>
      <c r="Q97" s="37">
        <f t="shared" si="97"/>
        <v>3.2638888888888884E-2</v>
      </c>
      <c r="R97" s="37">
        <f t="shared" si="98"/>
        <v>2.0833333333333259E-3</v>
      </c>
      <c r="S97" s="37">
        <f t="shared" si="99"/>
        <v>3.472222222222221E-2</v>
      </c>
      <c r="T97" s="37">
        <f t="shared" si="100"/>
        <v>4.6527777777777835E-2</v>
      </c>
      <c r="U97" s="22">
        <v>31.8</v>
      </c>
      <c r="V97" s="22">
        <f>INDEX('Počty dní'!F:J,MATCH(E97,'Počty dní'!H:H,0),4)</f>
        <v>47</v>
      </c>
      <c r="W97" s="29">
        <f t="shared" si="89"/>
        <v>1494.6000000000001</v>
      </c>
    </row>
    <row r="98" spans="1:24" x14ac:dyDescent="0.3">
      <c r="A98" s="28">
        <v>607</v>
      </c>
      <c r="B98" s="22">
        <v>6107</v>
      </c>
      <c r="C98" s="22" t="s">
        <v>2</v>
      </c>
      <c r="D98" s="22"/>
      <c r="E98" s="22" t="str">
        <f>CONCATENATE(C98,D98)</f>
        <v>X</v>
      </c>
      <c r="F98" s="22" t="s">
        <v>134</v>
      </c>
      <c r="G98" s="22">
        <v>52</v>
      </c>
      <c r="H98" s="22" t="str">
        <f>CONCATENATE(F98,"/",G98)</f>
        <v>XXX452/52</v>
      </c>
      <c r="I98" s="22" t="s">
        <v>10</v>
      </c>
      <c r="J98" s="22" t="s">
        <v>10</v>
      </c>
      <c r="K98" s="97">
        <v>0.57777777777777783</v>
      </c>
      <c r="L98" s="97">
        <v>0.57986111111111105</v>
      </c>
      <c r="M98" s="40" t="s">
        <v>0</v>
      </c>
      <c r="N98" s="23">
        <v>0.59722222222222221</v>
      </c>
      <c r="O98" s="22" t="s">
        <v>19</v>
      </c>
      <c r="P98" s="22" t="str">
        <f t="shared" si="96"/>
        <v>OK</v>
      </c>
      <c r="Q98" s="37">
        <f t="shared" si="97"/>
        <v>1.736111111111116E-2</v>
      </c>
      <c r="R98" s="37">
        <f t="shared" si="98"/>
        <v>2.0833333333332149E-3</v>
      </c>
      <c r="S98" s="37">
        <f t="shared" si="99"/>
        <v>1.9444444444444375E-2</v>
      </c>
      <c r="T98" s="37">
        <f t="shared" si="100"/>
        <v>2.083333333333337E-2</v>
      </c>
      <c r="U98" s="22">
        <v>13.8</v>
      </c>
      <c r="V98" s="22">
        <f>INDEX('Počty dní'!F:J,MATCH(E98,'Počty dní'!H:H,0),4)</f>
        <v>47</v>
      </c>
      <c r="W98" s="29">
        <f>V98*U98</f>
        <v>648.6</v>
      </c>
    </row>
    <row r="99" spans="1:24" x14ac:dyDescent="0.3">
      <c r="A99" s="28">
        <v>607</v>
      </c>
      <c r="B99" s="22">
        <v>6107</v>
      </c>
      <c r="C99" s="22" t="s">
        <v>2</v>
      </c>
      <c r="D99" s="22"/>
      <c r="E99" s="22" t="str">
        <f>CONCATENATE(C99,D99)</f>
        <v>X</v>
      </c>
      <c r="F99" s="22" t="s">
        <v>134</v>
      </c>
      <c r="G99" s="22">
        <v>53</v>
      </c>
      <c r="H99" s="22" t="str">
        <f>CONCATENATE(F99,"/",G99)</f>
        <v>XXX452/53</v>
      </c>
      <c r="I99" s="22" t="s">
        <v>10</v>
      </c>
      <c r="J99" s="22" t="s">
        <v>10</v>
      </c>
      <c r="K99" s="97">
        <v>0.59791666666666665</v>
      </c>
      <c r="L99" s="97">
        <v>0.59791666666666665</v>
      </c>
      <c r="M99" s="22" t="s">
        <v>19</v>
      </c>
      <c r="N99" s="23">
        <v>0.60902777777777783</v>
      </c>
      <c r="O99" s="22" t="s">
        <v>0</v>
      </c>
      <c r="P99" s="22" t="str">
        <f t="shared" si="96"/>
        <v>OK</v>
      </c>
      <c r="Q99" s="37">
        <f t="shared" si="97"/>
        <v>1.1111111111111183E-2</v>
      </c>
      <c r="R99" s="37">
        <f t="shared" si="98"/>
        <v>0</v>
      </c>
      <c r="S99" s="37">
        <f t="shared" si="99"/>
        <v>1.1111111111111183E-2</v>
      </c>
      <c r="T99" s="37">
        <f t="shared" si="100"/>
        <v>6.9444444444444198E-4</v>
      </c>
      <c r="U99" s="22">
        <v>9.6999999999999993</v>
      </c>
      <c r="V99" s="22">
        <f>INDEX('Počty dní'!F:J,MATCH(E99,'Počty dní'!H:H,0),4)</f>
        <v>47</v>
      </c>
      <c r="W99" s="29">
        <f>V99*U99</f>
        <v>455.9</v>
      </c>
    </row>
    <row r="100" spans="1:24" x14ac:dyDescent="0.3">
      <c r="A100" s="28">
        <v>607</v>
      </c>
      <c r="B100" s="22">
        <v>6107</v>
      </c>
      <c r="C100" s="22" t="s">
        <v>2</v>
      </c>
      <c r="D100" s="22"/>
      <c r="E100" s="22" t="str">
        <f t="shared" si="83"/>
        <v>X</v>
      </c>
      <c r="F100" s="22" t="s">
        <v>134</v>
      </c>
      <c r="G100" s="22">
        <v>14</v>
      </c>
      <c r="H100" s="22" t="str">
        <f t="shared" si="84"/>
        <v>XXX452/14</v>
      </c>
      <c r="I100" s="22" t="s">
        <v>10</v>
      </c>
      <c r="J100" s="22" t="s">
        <v>10</v>
      </c>
      <c r="K100" s="97">
        <v>0.60902777777777783</v>
      </c>
      <c r="L100" s="97">
        <v>0.60902777777777783</v>
      </c>
      <c r="M100" s="40" t="s">
        <v>0</v>
      </c>
      <c r="N100" s="23">
        <v>0.64583333333333337</v>
      </c>
      <c r="O100" s="22" t="s">
        <v>17</v>
      </c>
      <c r="P100" s="22" t="str">
        <f t="shared" si="96"/>
        <v>OK</v>
      </c>
      <c r="Q100" s="37">
        <f t="shared" si="97"/>
        <v>3.6805555555555536E-2</v>
      </c>
      <c r="R100" s="37">
        <f t="shared" si="98"/>
        <v>0</v>
      </c>
      <c r="S100" s="37">
        <f t="shared" si="99"/>
        <v>3.6805555555555536E-2</v>
      </c>
      <c r="T100" s="37">
        <f t="shared" si="100"/>
        <v>0</v>
      </c>
      <c r="U100" s="22">
        <v>33.5</v>
      </c>
      <c r="V100" s="22">
        <f>INDEX('Počty dní'!F:J,MATCH(E100,'Počty dní'!H:H,0),4)</f>
        <v>47</v>
      </c>
      <c r="W100" s="29">
        <f t="shared" si="89"/>
        <v>1574.5</v>
      </c>
    </row>
    <row r="101" spans="1:24" x14ac:dyDescent="0.3">
      <c r="A101" s="28">
        <v>607</v>
      </c>
      <c r="B101" s="22">
        <v>6107</v>
      </c>
      <c r="C101" s="22" t="s">
        <v>2</v>
      </c>
      <c r="D101" s="22"/>
      <c r="E101" s="22" t="str">
        <f t="shared" si="83"/>
        <v>X</v>
      </c>
      <c r="F101" s="22" t="s">
        <v>134</v>
      </c>
      <c r="G101" s="22">
        <v>19</v>
      </c>
      <c r="H101" s="22" t="str">
        <f t="shared" si="84"/>
        <v>XXX452/19</v>
      </c>
      <c r="I101" s="22" t="s">
        <v>10</v>
      </c>
      <c r="J101" s="22" t="s">
        <v>10</v>
      </c>
      <c r="K101" s="97">
        <v>0.64722222222222225</v>
      </c>
      <c r="L101" s="97">
        <v>0.64930555555555558</v>
      </c>
      <c r="M101" s="22" t="s">
        <v>17</v>
      </c>
      <c r="N101" s="23">
        <v>0.68194444444444446</v>
      </c>
      <c r="O101" s="40" t="s">
        <v>0</v>
      </c>
      <c r="P101" s="22" t="str">
        <f t="shared" si="96"/>
        <v>OK</v>
      </c>
      <c r="Q101" s="37">
        <f t="shared" si="97"/>
        <v>3.2638888888888884E-2</v>
      </c>
      <c r="R101" s="37">
        <f t="shared" si="98"/>
        <v>2.0833333333333259E-3</v>
      </c>
      <c r="S101" s="37">
        <f t="shared" si="99"/>
        <v>3.472222222222221E-2</v>
      </c>
      <c r="T101" s="37">
        <f t="shared" si="100"/>
        <v>1.388888888888884E-3</v>
      </c>
      <c r="U101" s="22">
        <v>31.8</v>
      </c>
      <c r="V101" s="22">
        <f>INDEX('Počty dní'!F:J,MATCH(E101,'Počty dní'!H:H,0),4)</f>
        <v>47</v>
      </c>
      <c r="W101" s="29">
        <f t="shared" si="89"/>
        <v>1494.6000000000001</v>
      </c>
    </row>
    <row r="102" spans="1:24" x14ac:dyDescent="0.3">
      <c r="A102" s="28">
        <v>607</v>
      </c>
      <c r="B102" s="22">
        <v>6107</v>
      </c>
      <c r="C102" s="22" t="s">
        <v>2</v>
      </c>
      <c r="D102" s="22"/>
      <c r="E102" s="22" t="str">
        <f t="shared" si="83"/>
        <v>X</v>
      </c>
      <c r="F102" s="22" t="s">
        <v>134</v>
      </c>
      <c r="G102" s="22">
        <v>18</v>
      </c>
      <c r="H102" s="22" t="str">
        <f t="shared" si="84"/>
        <v>XXX452/18</v>
      </c>
      <c r="I102" s="22" t="s">
        <v>10</v>
      </c>
      <c r="J102" s="22" t="s">
        <v>10</v>
      </c>
      <c r="K102" s="97">
        <v>0.69236111111111109</v>
      </c>
      <c r="L102" s="97">
        <v>0.69444444444444453</v>
      </c>
      <c r="M102" s="40" t="s">
        <v>0</v>
      </c>
      <c r="N102" s="23">
        <v>0.72916666666666663</v>
      </c>
      <c r="O102" s="22" t="s">
        <v>17</v>
      </c>
      <c r="P102" s="22" t="str">
        <f t="shared" ref="P102:P103" si="101">IF(M103=O102,"OK","POZOR")</f>
        <v>OK</v>
      </c>
      <c r="Q102" s="37">
        <f t="shared" ref="Q102:Q103" si="102">IF(ISNUMBER(G102),N102-L102,IF(F102="přejezd",N102-L102,0))</f>
        <v>3.4722222222222099E-2</v>
      </c>
      <c r="R102" s="37">
        <f t="shared" ref="R102:R103" si="103">IF(ISNUMBER(G102),L102-K102,0)</f>
        <v>2.083333333333437E-3</v>
      </c>
      <c r="S102" s="37">
        <f t="shared" ref="S102:S103" si="104">Q102+R102</f>
        <v>3.6805555555555536E-2</v>
      </c>
      <c r="T102" s="37">
        <f t="shared" ref="T102:T103" si="105">K102-N101</f>
        <v>1.041666666666663E-2</v>
      </c>
      <c r="U102" s="22">
        <v>31.8</v>
      </c>
      <c r="V102" s="22">
        <f>INDEX('Počty dní'!F:J,MATCH(E102,'Počty dní'!H:H,0),4)</f>
        <v>47</v>
      </c>
      <c r="W102" s="29">
        <f t="shared" si="89"/>
        <v>1494.6000000000001</v>
      </c>
    </row>
    <row r="103" spans="1:24" x14ac:dyDescent="0.3">
      <c r="A103" s="28">
        <v>607</v>
      </c>
      <c r="B103" s="22">
        <v>6107</v>
      </c>
      <c r="C103" s="22" t="s">
        <v>2</v>
      </c>
      <c r="D103" s="22"/>
      <c r="E103" s="22" t="str">
        <f t="shared" si="83"/>
        <v>X</v>
      </c>
      <c r="F103" s="22" t="s">
        <v>134</v>
      </c>
      <c r="G103" s="22">
        <v>23</v>
      </c>
      <c r="H103" s="22" t="str">
        <f t="shared" si="84"/>
        <v>XXX452/23</v>
      </c>
      <c r="I103" s="22" t="s">
        <v>10</v>
      </c>
      <c r="J103" s="22" t="s">
        <v>10</v>
      </c>
      <c r="K103" s="97">
        <v>0.77222222222222225</v>
      </c>
      <c r="L103" s="97">
        <v>0.77430555555555547</v>
      </c>
      <c r="M103" s="22" t="s">
        <v>17</v>
      </c>
      <c r="N103" s="23">
        <v>0.80694444444444446</v>
      </c>
      <c r="O103" s="40" t="s">
        <v>0</v>
      </c>
      <c r="P103" s="22" t="str">
        <f t="shared" si="101"/>
        <v>OK</v>
      </c>
      <c r="Q103" s="37">
        <f t="shared" si="102"/>
        <v>3.2638888888888995E-2</v>
      </c>
      <c r="R103" s="37">
        <f t="shared" si="103"/>
        <v>2.0833333333332149E-3</v>
      </c>
      <c r="S103" s="37">
        <f t="shared" si="104"/>
        <v>3.472222222222221E-2</v>
      </c>
      <c r="T103" s="37">
        <f t="shared" si="105"/>
        <v>4.3055555555555625E-2</v>
      </c>
      <c r="U103" s="22">
        <v>31.8</v>
      </c>
      <c r="V103" s="22">
        <f>INDEX('Počty dní'!F:J,MATCH(E103,'Počty dní'!H:H,0),4)</f>
        <v>47</v>
      </c>
      <c r="W103" s="29">
        <f t="shared" si="89"/>
        <v>1494.6000000000001</v>
      </c>
    </row>
    <row r="104" spans="1:24" x14ac:dyDescent="0.3">
      <c r="A104" s="28">
        <v>607</v>
      </c>
      <c r="B104" s="22">
        <v>6107</v>
      </c>
      <c r="C104" s="22" t="s">
        <v>2</v>
      </c>
      <c r="D104" s="22"/>
      <c r="E104" s="22" t="str">
        <f t="shared" si="83"/>
        <v>X</v>
      </c>
      <c r="F104" s="22" t="s">
        <v>139</v>
      </c>
      <c r="G104" s="22">
        <v>25</v>
      </c>
      <c r="H104" s="22" t="str">
        <f t="shared" si="84"/>
        <v>XXX450/25</v>
      </c>
      <c r="I104" s="22" t="s">
        <v>10</v>
      </c>
      <c r="J104" s="22" t="s">
        <v>10</v>
      </c>
      <c r="K104" s="97">
        <v>0.88611111111111107</v>
      </c>
      <c r="L104" s="97">
        <v>0.88750000000000007</v>
      </c>
      <c r="M104" s="40" t="s">
        <v>0</v>
      </c>
      <c r="N104" s="23">
        <v>0.90833333333333333</v>
      </c>
      <c r="O104" s="22" t="s">
        <v>23</v>
      </c>
      <c r="P104" s="22" t="str">
        <f t="shared" si="85"/>
        <v>OK</v>
      </c>
      <c r="Q104" s="37">
        <f t="shared" si="86"/>
        <v>2.0833333333333259E-2</v>
      </c>
      <c r="R104" s="37">
        <f t="shared" si="87"/>
        <v>1.388888888888995E-3</v>
      </c>
      <c r="S104" s="37">
        <f t="shared" si="88"/>
        <v>2.2222222222222254E-2</v>
      </c>
      <c r="T104" s="37">
        <f t="shared" si="95"/>
        <v>7.9166666666666607E-2</v>
      </c>
      <c r="U104" s="22">
        <v>18.5</v>
      </c>
      <c r="V104" s="22">
        <f>INDEX('Počty dní'!F:J,MATCH(E104,'Počty dní'!H:H,0),4)</f>
        <v>47</v>
      </c>
      <c r="W104" s="29">
        <f t="shared" si="89"/>
        <v>869.5</v>
      </c>
    </row>
    <row r="105" spans="1:24" ht="15" thickBot="1" x14ac:dyDescent="0.35">
      <c r="A105" s="30">
        <v>607</v>
      </c>
      <c r="B105" s="31">
        <v>6107</v>
      </c>
      <c r="C105" s="31" t="s">
        <v>2</v>
      </c>
      <c r="D105" s="31"/>
      <c r="E105" s="31" t="str">
        <f t="shared" si="83"/>
        <v>X</v>
      </c>
      <c r="F105" s="31" t="s">
        <v>139</v>
      </c>
      <c r="G105" s="31">
        <v>26</v>
      </c>
      <c r="H105" s="31" t="str">
        <f t="shared" si="84"/>
        <v>XXX450/26</v>
      </c>
      <c r="I105" s="31" t="s">
        <v>10</v>
      </c>
      <c r="J105" s="31" t="s">
        <v>10</v>
      </c>
      <c r="K105" s="98">
        <v>0.92152777777777783</v>
      </c>
      <c r="L105" s="98">
        <v>0.92291666666666661</v>
      </c>
      <c r="M105" s="31" t="s">
        <v>23</v>
      </c>
      <c r="N105" s="32">
        <v>0.94444444444444453</v>
      </c>
      <c r="O105" s="31" t="s">
        <v>0</v>
      </c>
      <c r="P105" s="31"/>
      <c r="Q105" s="38">
        <f t="shared" si="86"/>
        <v>2.1527777777777923E-2</v>
      </c>
      <c r="R105" s="38">
        <f t="shared" si="87"/>
        <v>1.3888888888887729E-3</v>
      </c>
      <c r="S105" s="38">
        <f t="shared" si="88"/>
        <v>2.2916666666666696E-2</v>
      </c>
      <c r="T105" s="38">
        <f t="shared" si="95"/>
        <v>1.3194444444444509E-2</v>
      </c>
      <c r="U105" s="31">
        <v>18.3</v>
      </c>
      <c r="V105" s="31">
        <f>INDEX('Počty dní'!F:J,MATCH(E105,'Počty dní'!H:H,0),4)</f>
        <v>47</v>
      </c>
      <c r="W105" s="33">
        <f t="shared" si="89"/>
        <v>860.1</v>
      </c>
    </row>
    <row r="106" spans="1:24" ht="15" thickBot="1" x14ac:dyDescent="0.35">
      <c r="A106" s="8" t="str">
        <f ca="1">CONCATENATE(INDIRECT("R[-3]C[0]",FALSE),"celkem")</f>
        <v>607celkem</v>
      </c>
      <c r="B106" s="9"/>
      <c r="C106" s="9" t="str">
        <f ca="1">INDIRECT("R[-1]C[12]",FALSE)</f>
        <v>Náměšť n.Osl.,,aut.nádr.</v>
      </c>
      <c r="D106" s="10"/>
      <c r="E106" s="9"/>
      <c r="F106" s="10"/>
      <c r="G106" s="11"/>
      <c r="H106" s="12"/>
      <c r="I106" s="13"/>
      <c r="J106" s="14" t="str">
        <f ca="1">INDIRECT("R[-2]C[0]",FALSE)</f>
        <v>S</v>
      </c>
      <c r="K106" s="99"/>
      <c r="L106" s="100"/>
      <c r="M106" s="17"/>
      <c r="N106" s="16"/>
      <c r="O106" s="18"/>
      <c r="P106" s="9"/>
      <c r="Q106" s="39">
        <f>SUM(Q87:Q105)</f>
        <v>0.44097222222222232</v>
      </c>
      <c r="R106" s="39">
        <f>SUM(R87:R105)</f>
        <v>2.4305555555555469E-2</v>
      </c>
      <c r="S106" s="39">
        <f>SUM(S87:S105)</f>
        <v>0.46527777777777779</v>
      </c>
      <c r="T106" s="39">
        <f>SUM(T87:T105)</f>
        <v>0.29375000000000007</v>
      </c>
      <c r="U106" s="19">
        <f>SUM(U87:U105)</f>
        <v>407.90000000000009</v>
      </c>
      <c r="V106" s="20"/>
      <c r="W106" s="21">
        <f>SUM(W87:W105)</f>
        <v>19171.3</v>
      </c>
      <c r="X106" s="7"/>
    </row>
    <row r="107" spans="1:24" x14ac:dyDescent="0.3">
      <c r="L107" s="95"/>
      <c r="N107" s="1"/>
    </row>
    <row r="108" spans="1:24" ht="15" thickBot="1" x14ac:dyDescent="0.35"/>
    <row r="109" spans="1:24" x14ac:dyDescent="0.3">
      <c r="A109" s="24">
        <v>608</v>
      </c>
      <c r="B109" s="25">
        <v>6108</v>
      </c>
      <c r="C109" s="25" t="s">
        <v>2</v>
      </c>
      <c r="D109" s="25"/>
      <c r="E109" s="25" t="str">
        <f>CONCATENATE(C109,D109)</f>
        <v>X</v>
      </c>
      <c r="F109" s="25" t="s">
        <v>140</v>
      </c>
      <c r="G109" s="25">
        <v>2</v>
      </c>
      <c r="H109" s="25" t="str">
        <f>CONCATENATE(F109,"/",G109)</f>
        <v>XXX451/2</v>
      </c>
      <c r="I109" s="25" t="s">
        <v>10</v>
      </c>
      <c r="J109" s="25" t="s">
        <v>11</v>
      </c>
      <c r="K109" s="96">
        <v>0.20833333333333334</v>
      </c>
      <c r="L109" s="96">
        <v>0.20972222222222223</v>
      </c>
      <c r="M109" s="25" t="s">
        <v>0</v>
      </c>
      <c r="N109" s="26">
        <v>0.23333333333333331</v>
      </c>
      <c r="O109" s="25" t="s">
        <v>23</v>
      </c>
      <c r="P109" s="25" t="str">
        <f t="shared" ref="P109:P117" si="106">IF(M110=O109,"OK","POZOR")</f>
        <v>OK</v>
      </c>
      <c r="Q109" s="36">
        <f t="shared" ref="Q109:Q118" si="107">IF(ISNUMBER(G109),N109-L109,IF(F109="přejezd",N109-L109,0))</f>
        <v>2.3611111111111083E-2</v>
      </c>
      <c r="R109" s="36">
        <f t="shared" ref="R109:R118" si="108">IF(ISNUMBER(G109),L109-K109,0)</f>
        <v>1.388888888888884E-3</v>
      </c>
      <c r="S109" s="36">
        <f t="shared" ref="S109:S118" si="109">Q109+R109</f>
        <v>2.4999999999999967E-2</v>
      </c>
      <c r="T109" s="36"/>
      <c r="U109" s="25">
        <v>22.2</v>
      </c>
      <c r="V109" s="25">
        <f>INDEX('Počty dní'!F:J,MATCH(E109,'Počty dní'!H:H,0),4)</f>
        <v>47</v>
      </c>
      <c r="W109" s="27">
        <f>V109*U109</f>
        <v>1043.3999999999999</v>
      </c>
    </row>
    <row r="110" spans="1:24" x14ac:dyDescent="0.3">
      <c r="A110" s="28">
        <v>608</v>
      </c>
      <c r="B110" s="22">
        <v>6108</v>
      </c>
      <c r="C110" s="22" t="s">
        <v>2</v>
      </c>
      <c r="D110" s="22"/>
      <c r="E110" s="22" t="str">
        <f>CONCATENATE(C110,D110)</f>
        <v>X</v>
      </c>
      <c r="F110" s="22" t="s">
        <v>140</v>
      </c>
      <c r="G110" s="22">
        <v>3</v>
      </c>
      <c r="H110" s="22" t="str">
        <f>CONCATENATE(F110,"/",G110)</f>
        <v>XXX451/3</v>
      </c>
      <c r="I110" s="22" t="s">
        <v>10</v>
      </c>
      <c r="J110" s="22" t="s">
        <v>11</v>
      </c>
      <c r="K110" s="97">
        <v>0.23819444444444446</v>
      </c>
      <c r="L110" s="97">
        <v>0.23958333333333334</v>
      </c>
      <c r="M110" s="22" t="s">
        <v>23</v>
      </c>
      <c r="N110" s="23">
        <v>0.26319444444444445</v>
      </c>
      <c r="O110" s="22" t="s">
        <v>0</v>
      </c>
      <c r="P110" s="22" t="str">
        <f t="shared" ref="P110:P113" si="110">IF(M111=O110,"OK","POZOR")</f>
        <v>OK</v>
      </c>
      <c r="Q110" s="37">
        <f t="shared" ref="Q110:Q113" si="111">IF(ISNUMBER(G110),N110-L110,IF(F110="přejezd",N110-L110,0))</f>
        <v>2.361111111111111E-2</v>
      </c>
      <c r="R110" s="37">
        <f t="shared" ref="R110:R113" si="112">IF(ISNUMBER(G110),L110-K110,0)</f>
        <v>1.388888888888884E-3</v>
      </c>
      <c r="S110" s="37">
        <f t="shared" ref="S110:S113" si="113">Q110+R110</f>
        <v>2.4999999999999994E-2</v>
      </c>
      <c r="T110" s="37">
        <f t="shared" ref="T110:T113" si="114">K110-N109</f>
        <v>4.8611111111111494E-3</v>
      </c>
      <c r="U110" s="22">
        <v>20.100000000000001</v>
      </c>
      <c r="V110" s="22">
        <f>INDEX('Počty dní'!F:J,MATCH(E110,'Počty dní'!H:H,0),4)</f>
        <v>47</v>
      </c>
      <c r="W110" s="29">
        <f>V110*U110</f>
        <v>944.7</v>
      </c>
    </row>
    <row r="111" spans="1:24" x14ac:dyDescent="0.3">
      <c r="A111" s="28">
        <v>608</v>
      </c>
      <c r="B111" s="22">
        <v>6108</v>
      </c>
      <c r="C111" s="22" t="s">
        <v>2</v>
      </c>
      <c r="D111" s="22"/>
      <c r="E111" s="22" t="str">
        <f>CONCATENATE(C111,D111)</f>
        <v>X</v>
      </c>
      <c r="F111" s="22" t="s">
        <v>134</v>
      </c>
      <c r="G111" s="22">
        <v>10</v>
      </c>
      <c r="H111" s="22" t="str">
        <f>CONCATENATE(F111,"/",G111)</f>
        <v>XXX452/10</v>
      </c>
      <c r="I111" s="22" t="s">
        <v>10</v>
      </c>
      <c r="J111" s="22" t="s">
        <v>11</v>
      </c>
      <c r="K111" s="97">
        <v>0.44236111111111115</v>
      </c>
      <c r="L111" s="97">
        <v>0.44444444444444442</v>
      </c>
      <c r="M111" s="40" t="s">
        <v>0</v>
      </c>
      <c r="N111" s="23">
        <v>0.47916666666666669</v>
      </c>
      <c r="O111" s="22" t="s">
        <v>17</v>
      </c>
      <c r="P111" s="22" t="str">
        <f t="shared" si="110"/>
        <v>OK</v>
      </c>
      <c r="Q111" s="37">
        <f t="shared" si="111"/>
        <v>3.4722222222222265E-2</v>
      </c>
      <c r="R111" s="37">
        <f t="shared" si="112"/>
        <v>2.0833333333332704E-3</v>
      </c>
      <c r="S111" s="37">
        <f t="shared" si="113"/>
        <v>3.6805555555555536E-2</v>
      </c>
      <c r="T111" s="37">
        <f t="shared" si="114"/>
        <v>0.1791666666666667</v>
      </c>
      <c r="U111" s="22">
        <v>31.8</v>
      </c>
      <c r="V111" s="22">
        <f>INDEX('Počty dní'!F:J,MATCH(E111,'Počty dní'!H:H,0),4)</f>
        <v>47</v>
      </c>
      <c r="W111" s="29">
        <f>V111*U111</f>
        <v>1494.6000000000001</v>
      </c>
    </row>
    <row r="112" spans="1:24" x14ac:dyDescent="0.3">
      <c r="A112" s="28">
        <v>608</v>
      </c>
      <c r="B112" s="22">
        <v>6108</v>
      </c>
      <c r="C112" s="22" t="s">
        <v>2</v>
      </c>
      <c r="D112" s="22"/>
      <c r="E112" s="22" t="str">
        <f t="shared" ref="E112:E118" si="115">CONCATENATE(C112,D112)</f>
        <v>X</v>
      </c>
      <c r="F112" s="22" t="s">
        <v>132</v>
      </c>
      <c r="G112" s="22">
        <v>11</v>
      </c>
      <c r="H112" s="22" t="str">
        <f t="shared" ref="H112:H118" si="116">CONCATENATE(F112,"/",G112)</f>
        <v>XXX105/11</v>
      </c>
      <c r="I112" s="22" t="s">
        <v>10</v>
      </c>
      <c r="J112" s="22" t="s">
        <v>11</v>
      </c>
      <c r="K112" s="97">
        <v>0.52222222222222225</v>
      </c>
      <c r="L112" s="97">
        <v>0.52430555555555558</v>
      </c>
      <c r="M112" s="40" t="s">
        <v>17</v>
      </c>
      <c r="N112" s="23">
        <v>0.57291666666666663</v>
      </c>
      <c r="O112" s="22" t="s">
        <v>23</v>
      </c>
      <c r="P112" s="22" t="str">
        <f t="shared" si="110"/>
        <v>OK</v>
      </c>
      <c r="Q112" s="37">
        <f t="shared" si="111"/>
        <v>4.8611111111111049E-2</v>
      </c>
      <c r="R112" s="37">
        <f t="shared" si="112"/>
        <v>2.0833333333333259E-3</v>
      </c>
      <c r="S112" s="37">
        <f t="shared" si="113"/>
        <v>5.0694444444444375E-2</v>
      </c>
      <c r="T112" s="37">
        <f t="shared" si="114"/>
        <v>4.3055555555555569E-2</v>
      </c>
      <c r="U112" s="22">
        <v>41.6</v>
      </c>
      <c r="V112" s="22">
        <f>INDEX('Počty dní'!F:J,MATCH(E112,'Počty dní'!H:H,0),4)</f>
        <v>47</v>
      </c>
      <c r="W112" s="29">
        <f t="shared" ref="W112:W118" si="117">V112*U112</f>
        <v>1955.2</v>
      </c>
    </row>
    <row r="113" spans="1:24" x14ac:dyDescent="0.3">
      <c r="A113" s="28">
        <v>608</v>
      </c>
      <c r="B113" s="22">
        <v>6108</v>
      </c>
      <c r="C113" s="22" t="s">
        <v>2</v>
      </c>
      <c r="D113" s="22"/>
      <c r="E113" s="22" t="str">
        <f t="shared" si="115"/>
        <v>X</v>
      </c>
      <c r="F113" s="22" t="s">
        <v>139</v>
      </c>
      <c r="G113" s="22">
        <v>18</v>
      </c>
      <c r="H113" s="22" t="str">
        <f t="shared" si="116"/>
        <v>XXX450/18</v>
      </c>
      <c r="I113" s="22" t="s">
        <v>10</v>
      </c>
      <c r="J113" s="22" t="s">
        <v>11</v>
      </c>
      <c r="K113" s="97">
        <v>0.58819444444444446</v>
      </c>
      <c r="L113" s="97">
        <v>0.58958333333333335</v>
      </c>
      <c r="M113" s="22" t="s">
        <v>23</v>
      </c>
      <c r="N113" s="23">
        <v>0.62152777777777779</v>
      </c>
      <c r="O113" s="22" t="s">
        <v>25</v>
      </c>
      <c r="P113" s="22" t="str">
        <f t="shared" si="110"/>
        <v>OK</v>
      </c>
      <c r="Q113" s="37">
        <f t="shared" si="111"/>
        <v>3.1944444444444442E-2</v>
      </c>
      <c r="R113" s="37">
        <f t="shared" si="112"/>
        <v>1.388888888888884E-3</v>
      </c>
      <c r="S113" s="37">
        <f t="shared" si="113"/>
        <v>3.3333333333333326E-2</v>
      </c>
      <c r="T113" s="37">
        <f t="shared" si="114"/>
        <v>1.5277777777777835E-2</v>
      </c>
      <c r="U113" s="22">
        <v>27.9</v>
      </c>
      <c r="V113" s="22">
        <f>INDEX('Počty dní'!F:J,MATCH(E113,'Počty dní'!H:H,0),4)</f>
        <v>47</v>
      </c>
      <c r="W113" s="29">
        <f t="shared" si="117"/>
        <v>1311.3</v>
      </c>
    </row>
    <row r="114" spans="1:24" x14ac:dyDescent="0.3">
      <c r="A114" s="28">
        <v>608</v>
      </c>
      <c r="B114" s="22">
        <v>6108</v>
      </c>
      <c r="C114" s="22" t="s">
        <v>2</v>
      </c>
      <c r="D114" s="22"/>
      <c r="E114" s="22" t="str">
        <f t="shared" si="115"/>
        <v>X</v>
      </c>
      <c r="F114" s="22" t="s">
        <v>139</v>
      </c>
      <c r="G114" s="22">
        <v>17</v>
      </c>
      <c r="H114" s="22" t="str">
        <f t="shared" si="116"/>
        <v>XXX450/17</v>
      </c>
      <c r="I114" s="22" t="s">
        <v>10</v>
      </c>
      <c r="J114" s="22" t="s">
        <v>11</v>
      </c>
      <c r="K114" s="97">
        <v>0.625</v>
      </c>
      <c r="L114" s="97">
        <v>0.62708333333333333</v>
      </c>
      <c r="M114" s="22" t="s">
        <v>25</v>
      </c>
      <c r="N114" s="23">
        <v>0.65486111111111112</v>
      </c>
      <c r="O114" s="22" t="s">
        <v>24</v>
      </c>
      <c r="P114" s="22" t="str">
        <f t="shared" si="106"/>
        <v>OK</v>
      </c>
      <c r="Q114" s="37">
        <f t="shared" si="107"/>
        <v>2.777777777777779E-2</v>
      </c>
      <c r="R114" s="37">
        <f t="shared" si="108"/>
        <v>2.0833333333333259E-3</v>
      </c>
      <c r="S114" s="37">
        <f t="shared" si="109"/>
        <v>2.9861111111111116E-2</v>
      </c>
      <c r="T114" s="37">
        <f t="shared" ref="T114:T118" si="118">K114-N113</f>
        <v>3.4722222222222099E-3</v>
      </c>
      <c r="U114" s="22">
        <v>26.2</v>
      </c>
      <c r="V114" s="22">
        <f>INDEX('Počty dní'!F:J,MATCH(E114,'Počty dní'!H:H,0),4)</f>
        <v>47</v>
      </c>
      <c r="W114" s="29">
        <f t="shared" si="117"/>
        <v>1231.3999999999999</v>
      </c>
    </row>
    <row r="115" spans="1:24" x14ac:dyDescent="0.3">
      <c r="A115" s="28">
        <v>608</v>
      </c>
      <c r="B115" s="22">
        <v>6108</v>
      </c>
      <c r="C115" s="22" t="s">
        <v>2</v>
      </c>
      <c r="D115" s="22"/>
      <c r="E115" s="22" t="str">
        <f t="shared" si="115"/>
        <v>X</v>
      </c>
      <c r="F115" s="22" t="s">
        <v>139</v>
      </c>
      <c r="G115" s="22">
        <v>22</v>
      </c>
      <c r="H115" s="22" t="str">
        <f t="shared" si="116"/>
        <v>XXX450/22</v>
      </c>
      <c r="I115" s="22" t="s">
        <v>10</v>
      </c>
      <c r="J115" s="22" t="s">
        <v>11</v>
      </c>
      <c r="K115" s="97">
        <v>0.67361111111111116</v>
      </c>
      <c r="L115" s="97">
        <v>0.67708333333333337</v>
      </c>
      <c r="M115" s="22" t="s">
        <v>24</v>
      </c>
      <c r="N115" s="23">
        <v>0.70486111111111116</v>
      </c>
      <c r="O115" s="22" t="s">
        <v>25</v>
      </c>
      <c r="P115" s="22" t="str">
        <f t="shared" ref="P115" si="119">IF(M116=O115,"OK","POZOR")</f>
        <v>OK</v>
      </c>
      <c r="Q115" s="37">
        <f t="shared" ref="Q115" si="120">IF(ISNUMBER(G115),N115-L115,IF(F115="přejezd",N115-L115,0))</f>
        <v>2.777777777777779E-2</v>
      </c>
      <c r="R115" s="37">
        <f t="shared" ref="R115" si="121">IF(ISNUMBER(G115),L115-K115,0)</f>
        <v>3.4722222222222099E-3</v>
      </c>
      <c r="S115" s="37">
        <f t="shared" ref="S115" si="122">Q115+R115</f>
        <v>3.125E-2</v>
      </c>
      <c r="T115" s="37">
        <f t="shared" ref="T115" si="123">K115-N114</f>
        <v>1.8750000000000044E-2</v>
      </c>
      <c r="U115" s="22">
        <v>26.2</v>
      </c>
      <c r="V115" s="22">
        <f>INDEX('Počty dní'!F:J,MATCH(E115,'Počty dní'!H:H,0),4)</f>
        <v>47</v>
      </c>
      <c r="W115" s="29">
        <f t="shared" si="117"/>
        <v>1231.3999999999999</v>
      </c>
    </row>
    <row r="116" spans="1:24" x14ac:dyDescent="0.3">
      <c r="A116" s="28">
        <v>608</v>
      </c>
      <c r="B116" s="22">
        <v>6108</v>
      </c>
      <c r="C116" s="22" t="s">
        <v>2</v>
      </c>
      <c r="D116" s="22"/>
      <c r="E116" s="22" t="str">
        <f t="shared" si="115"/>
        <v>X</v>
      </c>
      <c r="F116" s="22" t="s">
        <v>139</v>
      </c>
      <c r="G116" s="22">
        <v>21</v>
      </c>
      <c r="H116" s="22" t="str">
        <f t="shared" si="116"/>
        <v>XXX450/21</v>
      </c>
      <c r="I116" s="22" t="s">
        <v>10</v>
      </c>
      <c r="J116" s="22" t="s">
        <v>11</v>
      </c>
      <c r="K116" s="97">
        <v>0.70833333333333337</v>
      </c>
      <c r="L116" s="97">
        <v>0.7104166666666667</v>
      </c>
      <c r="M116" s="22" t="s">
        <v>25</v>
      </c>
      <c r="N116" s="23">
        <v>0.7416666666666667</v>
      </c>
      <c r="O116" s="22" t="s">
        <v>23</v>
      </c>
      <c r="P116" s="22" t="str">
        <f t="shared" si="106"/>
        <v>OK</v>
      </c>
      <c r="Q116" s="37">
        <f t="shared" si="107"/>
        <v>3.125E-2</v>
      </c>
      <c r="R116" s="37">
        <f t="shared" si="108"/>
        <v>2.0833333333333259E-3</v>
      </c>
      <c r="S116" s="37">
        <f t="shared" si="109"/>
        <v>3.3333333333333326E-2</v>
      </c>
      <c r="T116" s="37">
        <f t="shared" si="118"/>
        <v>3.4722222222222099E-3</v>
      </c>
      <c r="U116" s="22">
        <v>28.1</v>
      </c>
      <c r="V116" s="22">
        <f>INDEX('Počty dní'!F:J,MATCH(E116,'Počty dní'!H:H,0),4)</f>
        <v>47</v>
      </c>
      <c r="W116" s="29">
        <f t="shared" si="117"/>
        <v>1320.7</v>
      </c>
    </row>
    <row r="117" spans="1:24" x14ac:dyDescent="0.3">
      <c r="A117" s="28">
        <v>608</v>
      </c>
      <c r="B117" s="22">
        <v>6108</v>
      </c>
      <c r="C117" s="22" t="s">
        <v>2</v>
      </c>
      <c r="D117" s="22"/>
      <c r="E117" s="22" t="str">
        <f t="shared" si="115"/>
        <v>X</v>
      </c>
      <c r="F117" s="22" t="s">
        <v>139</v>
      </c>
      <c r="G117" s="22">
        <v>24</v>
      </c>
      <c r="H117" s="22" t="str">
        <f t="shared" si="116"/>
        <v>XXX450/24</v>
      </c>
      <c r="I117" s="22" t="s">
        <v>10</v>
      </c>
      <c r="J117" s="22" t="s">
        <v>11</v>
      </c>
      <c r="K117" s="97">
        <v>0.75486111111111109</v>
      </c>
      <c r="L117" s="97">
        <v>0.75624999999999998</v>
      </c>
      <c r="M117" s="22" t="s">
        <v>23</v>
      </c>
      <c r="N117" s="23">
        <v>0.79027777777777775</v>
      </c>
      <c r="O117" s="22" t="s">
        <v>22</v>
      </c>
      <c r="P117" s="22" t="str">
        <f t="shared" si="106"/>
        <v>OK</v>
      </c>
      <c r="Q117" s="37">
        <f t="shared" si="107"/>
        <v>3.4027777777777768E-2</v>
      </c>
      <c r="R117" s="37">
        <f t="shared" si="108"/>
        <v>1.388888888888884E-3</v>
      </c>
      <c r="S117" s="37">
        <f t="shared" si="109"/>
        <v>3.5416666666666652E-2</v>
      </c>
      <c r="T117" s="37">
        <f t="shared" si="118"/>
        <v>1.3194444444444398E-2</v>
      </c>
      <c r="U117" s="22">
        <v>30.1</v>
      </c>
      <c r="V117" s="22">
        <f>INDEX('Počty dní'!F:J,MATCH(E117,'Počty dní'!H:H,0),4)</f>
        <v>47</v>
      </c>
      <c r="W117" s="29">
        <f t="shared" si="117"/>
        <v>1414.7</v>
      </c>
    </row>
    <row r="118" spans="1:24" ht="15" thickBot="1" x14ac:dyDescent="0.35">
      <c r="A118" s="30">
        <v>608</v>
      </c>
      <c r="B118" s="31">
        <v>6108</v>
      </c>
      <c r="C118" s="31" t="s">
        <v>2</v>
      </c>
      <c r="D118" s="31"/>
      <c r="E118" s="31" t="str">
        <f t="shared" si="115"/>
        <v>X</v>
      </c>
      <c r="F118" s="31" t="s">
        <v>139</v>
      </c>
      <c r="G118" s="31">
        <v>23</v>
      </c>
      <c r="H118" s="31" t="str">
        <f t="shared" si="116"/>
        <v>XXX450/23</v>
      </c>
      <c r="I118" s="31" t="s">
        <v>10</v>
      </c>
      <c r="J118" s="31" t="s">
        <v>11</v>
      </c>
      <c r="K118" s="98">
        <v>0.7909722222222223</v>
      </c>
      <c r="L118" s="98">
        <v>0.7909722222222223</v>
      </c>
      <c r="M118" s="31" t="s">
        <v>22</v>
      </c>
      <c r="N118" s="32">
        <v>0.80347222222222225</v>
      </c>
      <c r="O118" s="46" t="s">
        <v>0</v>
      </c>
      <c r="P118" s="31"/>
      <c r="Q118" s="38">
        <f t="shared" si="107"/>
        <v>1.2499999999999956E-2</v>
      </c>
      <c r="R118" s="38">
        <f t="shared" si="108"/>
        <v>0</v>
      </c>
      <c r="S118" s="38">
        <f t="shared" si="109"/>
        <v>1.2499999999999956E-2</v>
      </c>
      <c r="T118" s="38">
        <f t="shared" si="118"/>
        <v>6.94444444444553E-4</v>
      </c>
      <c r="U118" s="31">
        <v>11.8</v>
      </c>
      <c r="V118" s="31">
        <f>INDEX('Počty dní'!F:J,MATCH(E118,'Počty dní'!H:H,0),4)</f>
        <v>47</v>
      </c>
      <c r="W118" s="33">
        <f t="shared" si="117"/>
        <v>554.6</v>
      </c>
    </row>
    <row r="119" spans="1:24" ht="15" thickBot="1" x14ac:dyDescent="0.35">
      <c r="A119" s="8" t="str">
        <f ca="1">CONCATENATE(INDIRECT("R[-3]C[0]",FALSE),"celkem")</f>
        <v>608celkem</v>
      </c>
      <c r="B119" s="9"/>
      <c r="C119" s="9" t="str">
        <f ca="1">INDIRECT("R[-1]C[12]",FALSE)</f>
        <v>Náměšť n.Osl.,,aut.nádr.</v>
      </c>
      <c r="D119" s="10"/>
      <c r="E119" s="9"/>
      <c r="F119" s="10"/>
      <c r="G119" s="11"/>
      <c r="H119" s="12"/>
      <c r="I119" s="13"/>
      <c r="J119" s="14" t="str">
        <f ca="1">INDIRECT("R[-2]C[0]",FALSE)</f>
        <v>V</v>
      </c>
      <c r="K119" s="99"/>
      <c r="L119" s="100"/>
      <c r="M119" s="17"/>
      <c r="N119" s="16"/>
      <c r="O119" s="18"/>
      <c r="P119" s="9"/>
      <c r="Q119" s="39">
        <f>SUM(Q109:Q118)</f>
        <v>0.29583333333333328</v>
      </c>
      <c r="R119" s="39">
        <f>SUM(R109:R118)</f>
        <v>1.7361111111110994E-2</v>
      </c>
      <c r="S119" s="39">
        <f>SUM(S109:S118)</f>
        <v>0.31319444444444422</v>
      </c>
      <c r="T119" s="39">
        <f>SUM(T109:T118)</f>
        <v>0.28194444444444466</v>
      </c>
      <c r="U119" s="19">
        <f>SUM(U109:U118)</f>
        <v>265.99999999999994</v>
      </c>
      <c r="V119" s="20"/>
      <c r="W119" s="21">
        <f>SUM(W109:W118)</f>
        <v>12502.000000000002</v>
      </c>
      <c r="X119" s="7"/>
    </row>
    <row r="121" spans="1:24" ht="15" thickBot="1" x14ac:dyDescent="0.35">
      <c r="L121" s="95"/>
      <c r="N121" s="1"/>
    </row>
    <row r="122" spans="1:24" x14ac:dyDescent="0.3">
      <c r="A122" s="24">
        <v>609</v>
      </c>
      <c r="B122" s="25">
        <v>6109</v>
      </c>
      <c r="C122" s="25" t="s">
        <v>2</v>
      </c>
      <c r="D122" s="25"/>
      <c r="E122" s="25" t="str">
        <f>CONCATENATE(C122,D122)</f>
        <v>X</v>
      </c>
      <c r="F122" s="25" t="s">
        <v>133</v>
      </c>
      <c r="G122" s="25">
        <v>2</v>
      </c>
      <c r="H122" s="25" t="str">
        <f t="shared" ref="H122:H139" si="124">CONCATENATE(F122,"/",G122)</f>
        <v>XXX453/2</v>
      </c>
      <c r="I122" s="25" t="s">
        <v>10</v>
      </c>
      <c r="J122" s="25" t="s">
        <v>10</v>
      </c>
      <c r="K122" s="96">
        <v>0.18472222222222223</v>
      </c>
      <c r="L122" s="96">
        <v>0.18541666666666667</v>
      </c>
      <c r="M122" s="25" t="s">
        <v>30</v>
      </c>
      <c r="N122" s="26">
        <v>0.21736111111111112</v>
      </c>
      <c r="O122" s="25" t="s">
        <v>17</v>
      </c>
      <c r="P122" s="25" t="str">
        <f t="shared" ref="P122:P138" si="125">IF(M123=O122,"OK","POZOR")</f>
        <v>OK</v>
      </c>
      <c r="Q122" s="36">
        <f t="shared" ref="Q122:Q139" si="126">IF(ISNUMBER(G122),N122-L122,IF(F122="přejezd",N122-L122,0))</f>
        <v>3.1944444444444442E-2</v>
      </c>
      <c r="R122" s="36">
        <f t="shared" ref="R122:R139" si="127">IF(ISNUMBER(G122),L122-K122,0)</f>
        <v>6.9444444444444198E-4</v>
      </c>
      <c r="S122" s="36">
        <f t="shared" ref="S122:S139" si="128">Q122+R122</f>
        <v>3.2638888888888884E-2</v>
      </c>
      <c r="T122" s="36"/>
      <c r="U122" s="25">
        <v>29.4</v>
      </c>
      <c r="V122" s="25">
        <f>INDEX('Počty dní'!F:J,MATCH(E122,'Počty dní'!H:H,0),4)</f>
        <v>47</v>
      </c>
      <c r="W122" s="27">
        <f t="shared" ref="W122:W134" si="129">V122*U122</f>
        <v>1381.8</v>
      </c>
    </row>
    <row r="123" spans="1:24" x14ac:dyDescent="0.3">
      <c r="A123" s="28">
        <v>609</v>
      </c>
      <c r="B123" s="22">
        <v>6109</v>
      </c>
      <c r="C123" s="22" t="s">
        <v>2</v>
      </c>
      <c r="D123" s="22"/>
      <c r="E123" s="22" t="str">
        <f t="shared" ref="E123:E139" si="130">CONCATENATE(C123,D123)</f>
        <v>X</v>
      </c>
      <c r="F123" s="22" t="s">
        <v>29</v>
      </c>
      <c r="G123" s="22"/>
      <c r="H123" s="22" t="str">
        <f t="shared" si="124"/>
        <v>přejezd/</v>
      </c>
      <c r="I123" s="22"/>
      <c r="J123" s="22" t="s">
        <v>10</v>
      </c>
      <c r="K123" s="97">
        <v>0.23124999999999998</v>
      </c>
      <c r="L123" s="97">
        <v>0.23124999999999998</v>
      </c>
      <c r="M123" s="22" t="s">
        <v>17</v>
      </c>
      <c r="N123" s="23">
        <v>0.2388888888888889</v>
      </c>
      <c r="O123" s="22" t="s">
        <v>44</v>
      </c>
      <c r="P123" s="22" t="str">
        <f t="shared" si="125"/>
        <v>OK</v>
      </c>
      <c r="Q123" s="37">
        <f t="shared" si="126"/>
        <v>7.6388888888889173E-3</v>
      </c>
      <c r="R123" s="37">
        <f t="shared" si="127"/>
        <v>0</v>
      </c>
      <c r="S123" s="37">
        <f t="shared" si="128"/>
        <v>7.6388888888889173E-3</v>
      </c>
      <c r="T123" s="37">
        <f t="shared" ref="T123:T139" si="131">K123-N122</f>
        <v>1.3888888888888867E-2</v>
      </c>
      <c r="U123" s="22">
        <v>0</v>
      </c>
      <c r="V123" s="22">
        <f>INDEX('Počty dní'!F:J,MATCH(E123,'Počty dní'!H:H,0),4)</f>
        <v>47</v>
      </c>
      <c r="W123" s="29">
        <f t="shared" si="129"/>
        <v>0</v>
      </c>
    </row>
    <row r="124" spans="1:24" x14ac:dyDescent="0.3">
      <c r="A124" s="28">
        <v>609</v>
      </c>
      <c r="B124" s="22">
        <v>6109</v>
      </c>
      <c r="C124" s="22" t="s">
        <v>2</v>
      </c>
      <c r="D124" s="22"/>
      <c r="E124" s="22" t="str">
        <f t="shared" si="130"/>
        <v>X</v>
      </c>
      <c r="F124" s="22" t="s">
        <v>136</v>
      </c>
      <c r="G124" s="22">
        <v>4</v>
      </c>
      <c r="H124" s="22" t="str">
        <f t="shared" si="124"/>
        <v>XXX481/4</v>
      </c>
      <c r="I124" s="22" t="s">
        <v>10</v>
      </c>
      <c r="J124" s="22" t="s">
        <v>10</v>
      </c>
      <c r="K124" s="97">
        <v>0.24166666666666667</v>
      </c>
      <c r="L124" s="97">
        <v>0.24236111111111111</v>
      </c>
      <c r="M124" s="22" t="s">
        <v>44</v>
      </c>
      <c r="N124" s="23">
        <v>0.25694444444444448</v>
      </c>
      <c r="O124" s="22" t="s">
        <v>17</v>
      </c>
      <c r="P124" s="22" t="str">
        <f t="shared" si="125"/>
        <v>OK</v>
      </c>
      <c r="Q124" s="37">
        <f t="shared" si="126"/>
        <v>1.4583333333333365E-2</v>
      </c>
      <c r="R124" s="37">
        <f t="shared" si="127"/>
        <v>6.9444444444444198E-4</v>
      </c>
      <c r="S124" s="37">
        <f t="shared" si="128"/>
        <v>1.5277777777777807E-2</v>
      </c>
      <c r="T124" s="37">
        <f t="shared" si="131"/>
        <v>2.7777777777777679E-3</v>
      </c>
      <c r="U124" s="22">
        <v>12.1</v>
      </c>
      <c r="V124" s="22">
        <f>INDEX('Počty dní'!F:J,MATCH(E124,'Počty dní'!H:H,0),4)</f>
        <v>47</v>
      </c>
      <c r="W124" s="29">
        <f t="shared" si="129"/>
        <v>568.69999999999993</v>
      </c>
    </row>
    <row r="125" spans="1:24" x14ac:dyDescent="0.3">
      <c r="A125" s="28">
        <v>609</v>
      </c>
      <c r="B125" s="22">
        <v>6109</v>
      </c>
      <c r="C125" s="22" t="s">
        <v>2</v>
      </c>
      <c r="D125" s="22"/>
      <c r="E125" s="22" t="str">
        <f t="shared" si="130"/>
        <v>X</v>
      </c>
      <c r="F125" s="22" t="s">
        <v>29</v>
      </c>
      <c r="G125" s="22"/>
      <c r="H125" s="22" t="str">
        <f t="shared" si="124"/>
        <v>přejezd/</v>
      </c>
      <c r="I125" s="22"/>
      <c r="J125" s="22" t="s">
        <v>10</v>
      </c>
      <c r="K125" s="97">
        <v>0.25694444444444448</v>
      </c>
      <c r="L125" s="97">
        <v>0.25694444444444448</v>
      </c>
      <c r="M125" s="22" t="s">
        <v>17</v>
      </c>
      <c r="N125" s="23">
        <v>0.26180555555555557</v>
      </c>
      <c r="O125" s="22" t="s">
        <v>33</v>
      </c>
      <c r="P125" s="22" t="str">
        <f t="shared" si="125"/>
        <v>OK</v>
      </c>
      <c r="Q125" s="37">
        <f t="shared" si="126"/>
        <v>4.8611111111110938E-3</v>
      </c>
      <c r="R125" s="37">
        <f t="shared" si="127"/>
        <v>0</v>
      </c>
      <c r="S125" s="37">
        <f t="shared" si="128"/>
        <v>4.8611111111110938E-3</v>
      </c>
      <c r="T125" s="37">
        <f t="shared" si="131"/>
        <v>0</v>
      </c>
      <c r="U125" s="22">
        <v>0</v>
      </c>
      <c r="V125" s="22">
        <f>INDEX('Počty dní'!F:J,MATCH(E125,'Počty dní'!H:H,0),4)</f>
        <v>47</v>
      </c>
      <c r="W125" s="29">
        <f t="shared" si="129"/>
        <v>0</v>
      </c>
    </row>
    <row r="126" spans="1:24" x14ac:dyDescent="0.3">
      <c r="A126" s="28">
        <v>609</v>
      </c>
      <c r="B126" s="22">
        <v>6109</v>
      </c>
      <c r="C126" s="22" t="s">
        <v>2</v>
      </c>
      <c r="D126" s="22"/>
      <c r="E126" s="22" t="str">
        <f t="shared" si="130"/>
        <v>X</v>
      </c>
      <c r="F126" s="22" t="s">
        <v>132</v>
      </c>
      <c r="G126" s="22">
        <v>5</v>
      </c>
      <c r="H126" s="22" t="str">
        <f t="shared" si="124"/>
        <v>XXX105/5</v>
      </c>
      <c r="I126" s="22" t="s">
        <v>10</v>
      </c>
      <c r="J126" s="22" t="s">
        <v>10</v>
      </c>
      <c r="K126" s="97">
        <v>0.26180555555555557</v>
      </c>
      <c r="L126" s="97">
        <v>0.26250000000000001</v>
      </c>
      <c r="M126" s="22" t="s">
        <v>33</v>
      </c>
      <c r="N126" s="23">
        <v>0.32083333333333336</v>
      </c>
      <c r="O126" s="22" t="s">
        <v>28</v>
      </c>
      <c r="P126" s="22" t="str">
        <f t="shared" si="125"/>
        <v>OK</v>
      </c>
      <c r="Q126" s="37">
        <f t="shared" si="126"/>
        <v>5.8333333333333348E-2</v>
      </c>
      <c r="R126" s="37">
        <f t="shared" si="127"/>
        <v>6.9444444444444198E-4</v>
      </c>
      <c r="S126" s="37">
        <f t="shared" si="128"/>
        <v>5.902777777777779E-2</v>
      </c>
      <c r="T126" s="37">
        <f t="shared" si="131"/>
        <v>0</v>
      </c>
      <c r="U126" s="22">
        <v>49.3</v>
      </c>
      <c r="V126" s="22">
        <f>INDEX('Počty dní'!F:J,MATCH(E126,'Počty dní'!H:H,0),4)</f>
        <v>47</v>
      </c>
      <c r="W126" s="29">
        <f t="shared" si="129"/>
        <v>2317.1</v>
      </c>
    </row>
    <row r="127" spans="1:24" x14ac:dyDescent="0.3">
      <c r="A127" s="28">
        <v>609</v>
      </c>
      <c r="B127" s="22">
        <v>6109</v>
      </c>
      <c r="C127" s="22" t="s">
        <v>2</v>
      </c>
      <c r="D127" s="22"/>
      <c r="E127" s="22" t="str">
        <f t="shared" si="130"/>
        <v>X</v>
      </c>
      <c r="F127" s="22" t="s">
        <v>29</v>
      </c>
      <c r="G127" s="22"/>
      <c r="H127" s="22" t="str">
        <f t="shared" si="124"/>
        <v>přejezd/</v>
      </c>
      <c r="I127" s="22"/>
      <c r="J127" s="22" t="s">
        <v>10</v>
      </c>
      <c r="K127" s="97">
        <v>0.32083333333333336</v>
      </c>
      <c r="L127" s="97">
        <v>0.32083333333333336</v>
      </c>
      <c r="M127" s="22" t="s">
        <v>28</v>
      </c>
      <c r="N127" s="23">
        <v>0.32361111111111113</v>
      </c>
      <c r="O127" s="22" t="s">
        <v>24</v>
      </c>
      <c r="P127" s="22" t="str">
        <f t="shared" ref="P127:P135" si="132">IF(M128=O127,"OK","POZOR")</f>
        <v>OK</v>
      </c>
      <c r="Q127" s="37">
        <f t="shared" ref="Q127:Q135" si="133">IF(ISNUMBER(G127),N127-L127,IF(F127="přejezd",N127-L127,0))</f>
        <v>2.7777777777777679E-3</v>
      </c>
      <c r="R127" s="37">
        <f t="shared" ref="R127:R135" si="134">IF(ISNUMBER(G127),L127-K127,0)</f>
        <v>0</v>
      </c>
      <c r="S127" s="37">
        <f t="shared" ref="S127:S135" si="135">Q127+R127</f>
        <v>2.7777777777777679E-3</v>
      </c>
      <c r="T127" s="37">
        <f t="shared" ref="T127:T135" si="136">K127-N126</f>
        <v>0</v>
      </c>
      <c r="U127" s="22">
        <v>0</v>
      </c>
      <c r="V127" s="22">
        <f>INDEX('Počty dní'!F:J,MATCH(E127,'Počty dní'!H:H,0),4)</f>
        <v>47</v>
      </c>
      <c r="W127" s="29">
        <f t="shared" si="129"/>
        <v>0</v>
      </c>
    </row>
    <row r="128" spans="1:24" x14ac:dyDescent="0.3">
      <c r="A128" s="28">
        <v>609</v>
      </c>
      <c r="B128" s="22">
        <v>6109</v>
      </c>
      <c r="C128" s="22" t="s">
        <v>2</v>
      </c>
      <c r="D128" s="22"/>
      <c r="E128" s="22" t="str">
        <f t="shared" si="130"/>
        <v>X</v>
      </c>
      <c r="F128" s="22" t="s">
        <v>139</v>
      </c>
      <c r="G128" s="22">
        <v>10</v>
      </c>
      <c r="H128" s="22" t="str">
        <f t="shared" si="124"/>
        <v>XXX450/10</v>
      </c>
      <c r="I128" s="22" t="s">
        <v>10</v>
      </c>
      <c r="J128" s="22" t="s">
        <v>10</v>
      </c>
      <c r="K128" s="97">
        <v>0.34166666666666662</v>
      </c>
      <c r="L128" s="97">
        <v>0.34375</v>
      </c>
      <c r="M128" s="22" t="s">
        <v>24</v>
      </c>
      <c r="N128" s="23">
        <v>0.37152777777777773</v>
      </c>
      <c r="O128" s="22" t="s">
        <v>25</v>
      </c>
      <c r="P128" s="22" t="str">
        <f t="shared" si="132"/>
        <v>OK</v>
      </c>
      <c r="Q128" s="37">
        <f t="shared" si="133"/>
        <v>2.7777777777777735E-2</v>
      </c>
      <c r="R128" s="37">
        <f t="shared" si="134"/>
        <v>2.0833333333333814E-3</v>
      </c>
      <c r="S128" s="37">
        <f t="shared" si="135"/>
        <v>2.9861111111111116E-2</v>
      </c>
      <c r="T128" s="37">
        <f t="shared" si="136"/>
        <v>1.8055555555555491E-2</v>
      </c>
      <c r="U128" s="22">
        <v>26.2</v>
      </c>
      <c r="V128" s="22">
        <f>INDEX('Počty dní'!F:J,MATCH(E128,'Počty dní'!H:H,0),4)</f>
        <v>47</v>
      </c>
      <c r="W128" s="29">
        <f t="shared" si="129"/>
        <v>1231.3999999999999</v>
      </c>
    </row>
    <row r="129" spans="1:24" x14ac:dyDescent="0.3">
      <c r="A129" s="28">
        <v>609</v>
      </c>
      <c r="B129" s="22">
        <v>6109</v>
      </c>
      <c r="C129" s="22" t="s">
        <v>2</v>
      </c>
      <c r="D129" s="22"/>
      <c r="E129" s="22" t="str">
        <f t="shared" si="130"/>
        <v>X</v>
      </c>
      <c r="F129" s="22" t="s">
        <v>139</v>
      </c>
      <c r="G129" s="22">
        <v>7</v>
      </c>
      <c r="H129" s="22" t="str">
        <f t="shared" si="124"/>
        <v>XXX450/7</v>
      </c>
      <c r="I129" s="22" t="s">
        <v>10</v>
      </c>
      <c r="J129" s="22" t="s">
        <v>10</v>
      </c>
      <c r="K129" s="97">
        <v>0.375</v>
      </c>
      <c r="L129" s="97">
        <v>0.37708333333333338</v>
      </c>
      <c r="M129" s="22" t="s">
        <v>25</v>
      </c>
      <c r="N129" s="23">
        <v>0.40486111111111112</v>
      </c>
      <c r="O129" s="22" t="s">
        <v>24</v>
      </c>
      <c r="P129" s="22" t="str">
        <f t="shared" si="132"/>
        <v>OK</v>
      </c>
      <c r="Q129" s="37">
        <f t="shared" si="133"/>
        <v>2.7777777777777735E-2</v>
      </c>
      <c r="R129" s="37">
        <f t="shared" si="134"/>
        <v>2.0833333333333814E-3</v>
      </c>
      <c r="S129" s="37">
        <f t="shared" si="135"/>
        <v>2.9861111111111116E-2</v>
      </c>
      <c r="T129" s="37">
        <f t="shared" si="136"/>
        <v>3.4722222222222654E-3</v>
      </c>
      <c r="U129" s="22">
        <v>26.2</v>
      </c>
      <c r="V129" s="22">
        <f>INDEX('Počty dní'!F:J,MATCH(E129,'Počty dní'!H:H,0),4)</f>
        <v>47</v>
      </c>
      <c r="W129" s="29">
        <f t="shared" si="129"/>
        <v>1231.3999999999999</v>
      </c>
    </row>
    <row r="130" spans="1:24" x14ac:dyDescent="0.3">
      <c r="A130" s="28">
        <v>609</v>
      </c>
      <c r="B130" s="22">
        <v>6109</v>
      </c>
      <c r="C130" s="22" t="s">
        <v>2</v>
      </c>
      <c r="D130" s="22"/>
      <c r="E130" s="22" t="str">
        <f t="shared" si="130"/>
        <v>X</v>
      </c>
      <c r="F130" s="22" t="s">
        <v>132</v>
      </c>
      <c r="G130" s="22">
        <v>10</v>
      </c>
      <c r="H130" s="22" t="str">
        <f t="shared" si="124"/>
        <v>XXX105/10</v>
      </c>
      <c r="I130" s="22" t="s">
        <v>10</v>
      </c>
      <c r="J130" s="22" t="s">
        <v>10</v>
      </c>
      <c r="K130" s="97">
        <v>0.4284722222222222</v>
      </c>
      <c r="L130" s="97">
        <v>0.43055555555555558</v>
      </c>
      <c r="M130" s="22" t="s">
        <v>24</v>
      </c>
      <c r="N130" s="23">
        <v>0.47569444444444442</v>
      </c>
      <c r="O130" s="22" t="s">
        <v>17</v>
      </c>
      <c r="P130" s="22" t="str">
        <f t="shared" si="132"/>
        <v>OK</v>
      </c>
      <c r="Q130" s="37">
        <f t="shared" si="133"/>
        <v>4.513888888888884E-2</v>
      </c>
      <c r="R130" s="37">
        <f t="shared" si="134"/>
        <v>2.0833333333333814E-3</v>
      </c>
      <c r="S130" s="37">
        <f t="shared" si="135"/>
        <v>4.7222222222222221E-2</v>
      </c>
      <c r="T130" s="37">
        <f t="shared" si="136"/>
        <v>2.3611111111111083E-2</v>
      </c>
      <c r="U130" s="22">
        <v>39.700000000000003</v>
      </c>
      <c r="V130" s="22">
        <f>INDEX('Počty dní'!F:J,MATCH(E130,'Počty dní'!H:H,0),4)</f>
        <v>47</v>
      </c>
      <c r="W130" s="29">
        <f t="shared" si="129"/>
        <v>1865.9</v>
      </c>
    </row>
    <row r="131" spans="1:24" x14ac:dyDescent="0.3">
      <c r="A131" s="28">
        <v>609</v>
      </c>
      <c r="B131" s="22">
        <v>6109</v>
      </c>
      <c r="C131" s="22" t="s">
        <v>2</v>
      </c>
      <c r="D131" s="22"/>
      <c r="E131" s="22" t="str">
        <f>CONCATENATE(C131,D131)</f>
        <v>X</v>
      </c>
      <c r="F131" s="22" t="s">
        <v>133</v>
      </c>
      <c r="G131" s="22">
        <v>3</v>
      </c>
      <c r="H131" s="22" t="str">
        <f>CONCATENATE(F131,"/",G131)</f>
        <v>XXX453/3</v>
      </c>
      <c r="I131" s="22" t="s">
        <v>10</v>
      </c>
      <c r="J131" s="22" t="s">
        <v>10</v>
      </c>
      <c r="K131" s="97">
        <v>0.51180555555555551</v>
      </c>
      <c r="L131" s="97">
        <v>0.51388888888888895</v>
      </c>
      <c r="M131" s="22" t="s">
        <v>17</v>
      </c>
      <c r="N131" s="23">
        <v>0.54652777777777783</v>
      </c>
      <c r="O131" s="22" t="s">
        <v>30</v>
      </c>
      <c r="P131" s="22" t="str">
        <f t="shared" si="132"/>
        <v>OK</v>
      </c>
      <c r="Q131" s="37">
        <f t="shared" si="133"/>
        <v>3.2638888888888884E-2</v>
      </c>
      <c r="R131" s="37">
        <f t="shared" si="134"/>
        <v>2.083333333333437E-3</v>
      </c>
      <c r="S131" s="37">
        <f t="shared" si="135"/>
        <v>3.4722222222222321E-2</v>
      </c>
      <c r="T131" s="37">
        <f t="shared" si="136"/>
        <v>3.6111111111111094E-2</v>
      </c>
      <c r="U131" s="22">
        <v>29.4</v>
      </c>
      <c r="V131" s="22">
        <f>INDEX('Počty dní'!F:J,MATCH(E131,'Počty dní'!H:H,0),4)</f>
        <v>47</v>
      </c>
      <c r="W131" s="29">
        <f>V131*U131</f>
        <v>1381.8</v>
      </c>
    </row>
    <row r="132" spans="1:24" x14ac:dyDescent="0.3">
      <c r="A132" s="28">
        <v>609</v>
      </c>
      <c r="B132" s="22">
        <v>6109</v>
      </c>
      <c r="C132" s="22" t="s">
        <v>2</v>
      </c>
      <c r="D132" s="22"/>
      <c r="E132" s="22" t="str">
        <f>CONCATENATE(C132,D132)</f>
        <v>X</v>
      </c>
      <c r="F132" s="22" t="s">
        <v>133</v>
      </c>
      <c r="G132" s="22">
        <v>6</v>
      </c>
      <c r="H132" s="22" t="str">
        <f>CONCATENATE(F132,"/",G132)</f>
        <v>XXX453/6</v>
      </c>
      <c r="I132" s="22" t="s">
        <v>10</v>
      </c>
      <c r="J132" s="22" t="s">
        <v>10</v>
      </c>
      <c r="K132" s="97">
        <v>0.54791666666666672</v>
      </c>
      <c r="L132" s="97">
        <v>0.54861111111111105</v>
      </c>
      <c r="M132" s="22" t="s">
        <v>30</v>
      </c>
      <c r="N132" s="23">
        <v>0.57847222222222217</v>
      </c>
      <c r="O132" s="22" t="s">
        <v>17</v>
      </c>
      <c r="P132" s="22" t="str">
        <f t="shared" si="132"/>
        <v>OK</v>
      </c>
      <c r="Q132" s="37">
        <f t="shared" si="133"/>
        <v>2.9861111111111116E-2</v>
      </c>
      <c r="R132" s="37">
        <f t="shared" si="134"/>
        <v>6.9444444444433095E-4</v>
      </c>
      <c r="S132" s="37">
        <f t="shared" si="135"/>
        <v>3.0555555555555447E-2</v>
      </c>
      <c r="T132" s="37">
        <f t="shared" si="136"/>
        <v>1.388888888888884E-3</v>
      </c>
      <c r="U132" s="22">
        <v>29.4</v>
      </c>
      <c r="V132" s="22">
        <f>INDEX('Počty dní'!F:J,MATCH(E132,'Počty dní'!H:H,0),4)</f>
        <v>47</v>
      </c>
      <c r="W132" s="29">
        <f>V132*U132</f>
        <v>1381.8</v>
      </c>
    </row>
    <row r="133" spans="1:24" x14ac:dyDescent="0.3">
      <c r="A133" s="28">
        <v>609</v>
      </c>
      <c r="B133" s="22">
        <v>6109</v>
      </c>
      <c r="C133" s="22" t="s">
        <v>2</v>
      </c>
      <c r="D133" s="22"/>
      <c r="E133" s="22" t="str">
        <f t="shared" si="130"/>
        <v>X</v>
      </c>
      <c r="F133" s="22" t="s">
        <v>133</v>
      </c>
      <c r="G133" s="22">
        <v>5</v>
      </c>
      <c r="H133" s="22" t="str">
        <f t="shared" si="124"/>
        <v>XXX453/5</v>
      </c>
      <c r="I133" s="22" t="s">
        <v>10</v>
      </c>
      <c r="J133" s="22" t="s">
        <v>10</v>
      </c>
      <c r="K133" s="97">
        <v>0.61805555555555558</v>
      </c>
      <c r="L133" s="97">
        <v>0.62152777777777779</v>
      </c>
      <c r="M133" s="22" t="s">
        <v>17</v>
      </c>
      <c r="N133" s="23">
        <v>0.65208333333333335</v>
      </c>
      <c r="O133" s="22" t="s">
        <v>30</v>
      </c>
      <c r="P133" s="22" t="str">
        <f t="shared" si="132"/>
        <v>OK</v>
      </c>
      <c r="Q133" s="37">
        <f t="shared" si="133"/>
        <v>3.0555555555555558E-2</v>
      </c>
      <c r="R133" s="37">
        <f t="shared" si="134"/>
        <v>3.4722222222222099E-3</v>
      </c>
      <c r="S133" s="37">
        <f t="shared" si="135"/>
        <v>3.4027777777777768E-2</v>
      </c>
      <c r="T133" s="37">
        <f t="shared" si="136"/>
        <v>3.9583333333333415E-2</v>
      </c>
      <c r="U133" s="22">
        <v>29.4</v>
      </c>
      <c r="V133" s="22">
        <f>INDEX('Počty dní'!F:J,MATCH(E133,'Počty dní'!H:H,0),4)</f>
        <v>47</v>
      </c>
      <c r="W133" s="29">
        <f t="shared" si="129"/>
        <v>1381.8</v>
      </c>
    </row>
    <row r="134" spans="1:24" x14ac:dyDescent="0.3">
      <c r="A134" s="28">
        <v>609</v>
      </c>
      <c r="B134" s="22">
        <v>6109</v>
      </c>
      <c r="C134" s="22" t="s">
        <v>2</v>
      </c>
      <c r="D134" s="22"/>
      <c r="E134" s="22" t="str">
        <f t="shared" si="130"/>
        <v>X</v>
      </c>
      <c r="F134" s="22" t="s">
        <v>133</v>
      </c>
      <c r="G134" s="22">
        <v>8</v>
      </c>
      <c r="H134" s="22" t="str">
        <f t="shared" si="124"/>
        <v>XXX453/8</v>
      </c>
      <c r="I134" s="22" t="s">
        <v>10</v>
      </c>
      <c r="J134" s="22" t="s">
        <v>10</v>
      </c>
      <c r="K134" s="97">
        <v>0.65486111111111112</v>
      </c>
      <c r="L134" s="97">
        <v>0.65625</v>
      </c>
      <c r="M134" s="22" t="s">
        <v>30</v>
      </c>
      <c r="N134" s="23">
        <v>0.68611111111111101</v>
      </c>
      <c r="O134" s="22" t="s">
        <v>17</v>
      </c>
      <c r="P134" s="22" t="str">
        <f t="shared" si="132"/>
        <v>OK</v>
      </c>
      <c r="Q134" s="37">
        <f t="shared" si="133"/>
        <v>2.9861111111111005E-2</v>
      </c>
      <c r="R134" s="37">
        <f t="shared" si="134"/>
        <v>1.388888888888884E-3</v>
      </c>
      <c r="S134" s="37">
        <f t="shared" si="135"/>
        <v>3.1249999999999889E-2</v>
      </c>
      <c r="T134" s="37">
        <f t="shared" si="136"/>
        <v>2.7777777777777679E-3</v>
      </c>
      <c r="U134" s="22">
        <v>29.4</v>
      </c>
      <c r="V134" s="22">
        <f>INDEX('Počty dní'!F:J,MATCH(E134,'Počty dní'!H:H,0),4)</f>
        <v>47</v>
      </c>
      <c r="W134" s="29">
        <f t="shared" si="129"/>
        <v>1381.8</v>
      </c>
    </row>
    <row r="135" spans="1:24" x14ac:dyDescent="0.3">
      <c r="A135" s="28">
        <v>609</v>
      </c>
      <c r="B135" s="22">
        <v>6109</v>
      </c>
      <c r="C135" s="22" t="s">
        <v>2</v>
      </c>
      <c r="D135" s="22"/>
      <c r="E135" s="22" t="str">
        <f t="shared" si="130"/>
        <v>X</v>
      </c>
      <c r="F135" s="22" t="s">
        <v>136</v>
      </c>
      <c r="G135" s="22">
        <v>13</v>
      </c>
      <c r="H135" s="22" t="str">
        <f t="shared" si="124"/>
        <v>XXX481/13</v>
      </c>
      <c r="I135" s="22" t="s">
        <v>10</v>
      </c>
      <c r="J135" s="22" t="s">
        <v>10</v>
      </c>
      <c r="K135" s="97">
        <v>0.6875</v>
      </c>
      <c r="L135" s="97">
        <v>0.69097222222222221</v>
      </c>
      <c r="M135" s="22" t="s">
        <v>17</v>
      </c>
      <c r="N135" s="23">
        <v>0.72222222222222221</v>
      </c>
      <c r="O135" s="22" t="s">
        <v>42</v>
      </c>
      <c r="P135" s="22" t="str">
        <f t="shared" si="132"/>
        <v>OK</v>
      </c>
      <c r="Q135" s="37">
        <f t="shared" si="133"/>
        <v>3.125E-2</v>
      </c>
      <c r="R135" s="37">
        <f t="shared" si="134"/>
        <v>3.4722222222222099E-3</v>
      </c>
      <c r="S135" s="37">
        <f t="shared" si="135"/>
        <v>3.472222222222221E-2</v>
      </c>
      <c r="T135" s="37">
        <f t="shared" si="136"/>
        <v>1.388888888888995E-3</v>
      </c>
      <c r="U135" s="22">
        <v>28.7</v>
      </c>
      <c r="V135" s="22">
        <f>INDEX('Počty dní'!F:J,MATCH(E135,'Počty dní'!H:H,0),4)</f>
        <v>47</v>
      </c>
      <c r="W135" s="29">
        <f>V135*U135</f>
        <v>1348.8999999999999</v>
      </c>
    </row>
    <row r="136" spans="1:24" x14ac:dyDescent="0.3">
      <c r="A136" s="28">
        <v>609</v>
      </c>
      <c r="B136" s="22">
        <v>6109</v>
      </c>
      <c r="C136" s="22" t="s">
        <v>2</v>
      </c>
      <c r="D136" s="22"/>
      <c r="E136" s="22" t="str">
        <f t="shared" si="130"/>
        <v>X</v>
      </c>
      <c r="F136" s="22" t="s">
        <v>136</v>
      </c>
      <c r="G136" s="22">
        <v>16</v>
      </c>
      <c r="H136" s="22" t="str">
        <f t="shared" si="124"/>
        <v>XXX481/16</v>
      </c>
      <c r="I136" s="22" t="s">
        <v>10</v>
      </c>
      <c r="J136" s="22" t="s">
        <v>10</v>
      </c>
      <c r="K136" s="97">
        <v>0.73472222222222217</v>
      </c>
      <c r="L136" s="97">
        <v>0.73611111111111116</v>
      </c>
      <c r="M136" s="22" t="s">
        <v>42</v>
      </c>
      <c r="N136" s="23">
        <v>0.76736111111111116</v>
      </c>
      <c r="O136" s="22" t="s">
        <v>17</v>
      </c>
      <c r="P136" s="22" t="str">
        <f t="shared" si="125"/>
        <v>OK</v>
      </c>
      <c r="Q136" s="37">
        <f t="shared" si="126"/>
        <v>3.125E-2</v>
      </c>
      <c r="R136" s="37">
        <f t="shared" si="127"/>
        <v>1.388888888888995E-3</v>
      </c>
      <c r="S136" s="37">
        <f t="shared" si="128"/>
        <v>3.2638888888888995E-2</v>
      </c>
      <c r="T136" s="37">
        <f t="shared" si="131"/>
        <v>1.2499999999999956E-2</v>
      </c>
      <c r="U136" s="22">
        <v>28.7</v>
      </c>
      <c r="V136" s="22">
        <f>INDEX('Počty dní'!F:J,MATCH(E136,'Počty dní'!H:H,0),4)</f>
        <v>47</v>
      </c>
      <c r="W136" s="29">
        <f t="shared" ref="W136:W139" si="137">V136*U136</f>
        <v>1348.8999999999999</v>
      </c>
    </row>
    <row r="137" spans="1:24" x14ac:dyDescent="0.3">
      <c r="A137" s="28">
        <v>609</v>
      </c>
      <c r="B137" s="22">
        <v>6109</v>
      </c>
      <c r="C137" s="22" t="s">
        <v>2</v>
      </c>
      <c r="D137" s="22"/>
      <c r="E137" s="22" t="str">
        <f t="shared" si="130"/>
        <v>X</v>
      </c>
      <c r="F137" s="22" t="s">
        <v>132</v>
      </c>
      <c r="G137" s="22">
        <v>21</v>
      </c>
      <c r="H137" s="22" t="str">
        <f t="shared" si="124"/>
        <v>XXX105/21</v>
      </c>
      <c r="I137" s="22" t="s">
        <v>10</v>
      </c>
      <c r="J137" s="22" t="s">
        <v>10</v>
      </c>
      <c r="K137" s="97">
        <v>0.77222222222222225</v>
      </c>
      <c r="L137" s="97">
        <v>0.77430555555555547</v>
      </c>
      <c r="M137" s="22" t="s">
        <v>17</v>
      </c>
      <c r="N137" s="23">
        <v>0.80347222222222225</v>
      </c>
      <c r="O137" s="22" t="s">
        <v>30</v>
      </c>
      <c r="P137" s="22" t="str">
        <f t="shared" si="125"/>
        <v>OK</v>
      </c>
      <c r="Q137" s="37">
        <f t="shared" si="126"/>
        <v>2.9166666666666785E-2</v>
      </c>
      <c r="R137" s="37">
        <f t="shared" si="127"/>
        <v>2.0833333333332149E-3</v>
      </c>
      <c r="S137" s="37">
        <f t="shared" si="128"/>
        <v>3.125E-2</v>
      </c>
      <c r="T137" s="37">
        <f t="shared" si="131"/>
        <v>4.8611111111110938E-3</v>
      </c>
      <c r="U137" s="22">
        <v>25.6</v>
      </c>
      <c r="V137" s="22">
        <f>INDEX('Počty dní'!F:J,MATCH(E137,'Počty dní'!H:H,0),4)</f>
        <v>47</v>
      </c>
      <c r="W137" s="29">
        <f t="shared" si="137"/>
        <v>1203.2</v>
      </c>
    </row>
    <row r="138" spans="1:24" x14ac:dyDescent="0.3">
      <c r="A138" s="28">
        <v>609</v>
      </c>
      <c r="B138" s="22">
        <v>6109</v>
      </c>
      <c r="C138" s="22" t="s">
        <v>2</v>
      </c>
      <c r="D138" s="22"/>
      <c r="E138" s="22" t="str">
        <f t="shared" si="130"/>
        <v>X</v>
      </c>
      <c r="F138" s="22" t="s">
        <v>132</v>
      </c>
      <c r="G138" s="22">
        <v>24</v>
      </c>
      <c r="H138" s="22" t="str">
        <f t="shared" si="124"/>
        <v>XXX105/24</v>
      </c>
      <c r="I138" s="22" t="s">
        <v>10</v>
      </c>
      <c r="J138" s="22" t="s">
        <v>10</v>
      </c>
      <c r="K138" s="97">
        <v>0.86041666666666661</v>
      </c>
      <c r="L138" s="97">
        <v>0.86111111111111116</v>
      </c>
      <c r="M138" s="22" t="s">
        <v>30</v>
      </c>
      <c r="N138" s="23">
        <v>0.90138888888888891</v>
      </c>
      <c r="O138" s="22" t="s">
        <v>33</v>
      </c>
      <c r="P138" s="22" t="str">
        <f t="shared" si="125"/>
        <v>OK</v>
      </c>
      <c r="Q138" s="37">
        <f t="shared" si="126"/>
        <v>4.0277777777777746E-2</v>
      </c>
      <c r="R138" s="37">
        <f t="shared" si="127"/>
        <v>6.94444444444553E-4</v>
      </c>
      <c r="S138" s="37">
        <f t="shared" si="128"/>
        <v>4.0972222222222299E-2</v>
      </c>
      <c r="T138" s="37">
        <f t="shared" si="131"/>
        <v>5.6944444444444353E-2</v>
      </c>
      <c r="U138" s="22">
        <v>34.5</v>
      </c>
      <c r="V138" s="22">
        <f>INDEX('Počty dní'!F:J,MATCH(E138,'Počty dní'!H:H,0),4)</f>
        <v>47</v>
      </c>
      <c r="W138" s="29">
        <f t="shared" si="137"/>
        <v>1621.5</v>
      </c>
    </row>
    <row r="139" spans="1:24" ht="15" thickBot="1" x14ac:dyDescent="0.35">
      <c r="A139" s="30">
        <v>609</v>
      </c>
      <c r="B139" s="31">
        <v>6109</v>
      </c>
      <c r="C139" s="31" t="s">
        <v>2</v>
      </c>
      <c r="D139" s="31"/>
      <c r="E139" s="31" t="str">
        <f t="shared" si="130"/>
        <v>X</v>
      </c>
      <c r="F139" s="31" t="s">
        <v>132</v>
      </c>
      <c r="G139" s="31">
        <v>23</v>
      </c>
      <c r="H139" s="31" t="str">
        <f t="shared" si="124"/>
        <v>XXX105/23</v>
      </c>
      <c r="I139" s="31" t="s">
        <v>10</v>
      </c>
      <c r="J139" s="31" t="s">
        <v>10</v>
      </c>
      <c r="K139" s="98">
        <v>0.92847222222222225</v>
      </c>
      <c r="L139" s="98">
        <v>0.9291666666666667</v>
      </c>
      <c r="M139" s="31" t="s">
        <v>33</v>
      </c>
      <c r="N139" s="32">
        <v>0.97083333333333333</v>
      </c>
      <c r="O139" s="31" t="s">
        <v>30</v>
      </c>
      <c r="P139" s="31"/>
      <c r="Q139" s="38">
        <f t="shared" si="126"/>
        <v>4.166666666666663E-2</v>
      </c>
      <c r="R139" s="38">
        <f t="shared" si="127"/>
        <v>6.9444444444444198E-4</v>
      </c>
      <c r="S139" s="38">
        <f t="shared" si="128"/>
        <v>4.2361111111111072E-2</v>
      </c>
      <c r="T139" s="38">
        <f t="shared" si="131"/>
        <v>2.7083333333333348E-2</v>
      </c>
      <c r="U139" s="31">
        <v>34.5</v>
      </c>
      <c r="V139" s="31">
        <f>INDEX('Počty dní'!F:J,MATCH(E139,'Počty dní'!H:H,0),4)</f>
        <v>47</v>
      </c>
      <c r="W139" s="33">
        <f t="shared" si="137"/>
        <v>1621.5</v>
      </c>
    </row>
    <row r="140" spans="1:24" ht="15" thickBot="1" x14ac:dyDescent="0.35">
      <c r="A140" s="8" t="str">
        <f ca="1">CONCATENATE(INDIRECT("R[-3]C[0]",FALSE),"celkem")</f>
        <v>609celkem</v>
      </c>
      <c r="B140" s="9"/>
      <c r="C140" s="9" t="str">
        <f ca="1">INDIRECT("R[-1]C[12]",FALSE)</f>
        <v>Tasov</v>
      </c>
      <c r="D140" s="10"/>
      <c r="E140" s="9"/>
      <c r="F140" s="10"/>
      <c r="G140" s="11"/>
      <c r="H140" s="12"/>
      <c r="I140" s="13"/>
      <c r="J140" s="14" t="str">
        <f ca="1">INDIRECT("R[-2]C[0]",FALSE)</f>
        <v>S</v>
      </c>
      <c r="K140" s="99"/>
      <c r="L140" s="100"/>
      <c r="M140" s="17"/>
      <c r="N140" s="16"/>
      <c r="O140" s="18"/>
      <c r="P140" s="9"/>
      <c r="Q140" s="39">
        <f>SUM(Q122:Q139)</f>
        <v>0.51736111111111094</v>
      </c>
      <c r="R140" s="39">
        <f>SUM(R122:R139)</f>
        <v>2.4305555555555747E-2</v>
      </c>
      <c r="S140" s="39">
        <f>SUM(S122:S139)</f>
        <v>0.54166666666666674</v>
      </c>
      <c r="T140" s="39">
        <f>SUM(T122:T139)</f>
        <v>0.24444444444444438</v>
      </c>
      <c r="U140" s="19">
        <f>SUM(U122:U139)</f>
        <v>452.49999999999994</v>
      </c>
      <c r="V140" s="20"/>
      <c r="W140" s="21">
        <f>SUM(W122:W139)</f>
        <v>21267.499999999996</v>
      </c>
      <c r="X140" s="7"/>
    </row>
    <row r="141" spans="1:24" x14ac:dyDescent="0.3">
      <c r="A141" s="107"/>
      <c r="B141" s="7"/>
      <c r="C141" s="7"/>
      <c r="D141" s="108"/>
      <c r="E141" s="7"/>
      <c r="F141" s="108"/>
      <c r="G141" s="109"/>
      <c r="H141" s="47"/>
      <c r="I141" s="48"/>
      <c r="J141" s="49"/>
      <c r="K141" s="101"/>
      <c r="L141" s="47"/>
      <c r="M141" s="52"/>
      <c r="N141" s="51"/>
      <c r="O141" s="53"/>
      <c r="P141" s="7"/>
      <c r="Q141" s="53"/>
      <c r="R141" s="53"/>
      <c r="S141" s="53"/>
      <c r="T141" s="53"/>
      <c r="U141" s="50"/>
      <c r="V141" s="7"/>
      <c r="W141" s="50"/>
      <c r="X141" s="7"/>
    </row>
    <row r="142" spans="1:24" ht="15" thickBot="1" x14ac:dyDescent="0.35"/>
    <row r="143" spans="1:24" x14ac:dyDescent="0.3">
      <c r="A143" s="24">
        <v>610</v>
      </c>
      <c r="B143" s="25">
        <v>6110</v>
      </c>
      <c r="C143" s="25" t="s">
        <v>2</v>
      </c>
      <c r="D143" s="25"/>
      <c r="E143" s="25" t="str">
        <f>CONCATENATE(C143,D143)</f>
        <v>X</v>
      </c>
      <c r="F143" s="25" t="s">
        <v>132</v>
      </c>
      <c r="G143" s="25">
        <v>2</v>
      </c>
      <c r="H143" s="25" t="str">
        <f t="shared" ref="H143:H150" si="138">CONCATENATE(F143,"/",G143)</f>
        <v>XXX105/2</v>
      </c>
      <c r="I143" s="25" t="s">
        <v>11</v>
      </c>
      <c r="J143" s="25" t="s">
        <v>11</v>
      </c>
      <c r="K143" s="96">
        <v>0.1875</v>
      </c>
      <c r="L143" s="96">
        <v>0.18958333333333333</v>
      </c>
      <c r="M143" s="25" t="s">
        <v>30</v>
      </c>
      <c r="N143" s="26">
        <v>0.23124999999999998</v>
      </c>
      <c r="O143" s="25" t="s">
        <v>33</v>
      </c>
      <c r="P143" s="25" t="str">
        <f t="shared" ref="P143:P148" si="139">IF(M144=O143,"OK","POZOR")</f>
        <v>OK</v>
      </c>
      <c r="Q143" s="36">
        <f t="shared" ref="Q143:Q150" si="140">IF(ISNUMBER(G143),N143-L143,IF(F143="přejezd",N143-L143,0))</f>
        <v>4.1666666666666657E-2</v>
      </c>
      <c r="R143" s="36">
        <f t="shared" ref="R143:R150" si="141">IF(ISNUMBER(G143),L143-K143,0)</f>
        <v>2.0833333333333259E-3</v>
      </c>
      <c r="S143" s="36">
        <f t="shared" ref="S143:S150" si="142">Q143+R143</f>
        <v>4.3749999999999983E-2</v>
      </c>
      <c r="T143" s="36"/>
      <c r="U143" s="25">
        <v>30</v>
      </c>
      <c r="V143" s="25">
        <f>INDEX('Počty dní'!F:J,MATCH(E143,'Počty dní'!H:H,0),4)</f>
        <v>47</v>
      </c>
      <c r="W143" s="27">
        <f t="shared" ref="W143:W150" si="143">V143*U143</f>
        <v>1410</v>
      </c>
    </row>
    <row r="144" spans="1:24" x14ac:dyDescent="0.3">
      <c r="A144" s="28">
        <v>610</v>
      </c>
      <c r="B144" s="22">
        <v>6110</v>
      </c>
      <c r="C144" s="22" t="s">
        <v>2</v>
      </c>
      <c r="D144" s="22"/>
      <c r="E144" s="22" t="str">
        <f t="shared" ref="E144:E150" si="144">CONCATENATE(C144,D144)</f>
        <v>X</v>
      </c>
      <c r="F144" s="22" t="s">
        <v>29</v>
      </c>
      <c r="G144" s="22"/>
      <c r="H144" s="22" t="str">
        <f t="shared" si="138"/>
        <v>přejezd/</v>
      </c>
      <c r="I144" s="22" t="s">
        <v>10</v>
      </c>
      <c r="J144" s="22" t="s">
        <v>11</v>
      </c>
      <c r="K144" s="97">
        <v>0.23124999999999998</v>
      </c>
      <c r="L144" s="97">
        <v>0.23124999999999998</v>
      </c>
      <c r="M144" s="22" t="s">
        <v>33</v>
      </c>
      <c r="N144" s="23">
        <v>0.23611111111111113</v>
      </c>
      <c r="O144" s="22" t="s">
        <v>17</v>
      </c>
      <c r="P144" s="22" t="str">
        <f t="shared" ref="P144:P147" si="145">IF(M145=O144,"OK","POZOR")</f>
        <v>OK</v>
      </c>
      <c r="Q144" s="37">
        <f t="shared" ref="Q144:Q147" si="146">IF(ISNUMBER(G144),N144-L144,IF(F144="přejezd",N144-L144,0))</f>
        <v>4.8611111111111494E-3</v>
      </c>
      <c r="R144" s="37">
        <f t="shared" ref="R144:R147" si="147">IF(ISNUMBER(G144),L144-K144,0)</f>
        <v>0</v>
      </c>
      <c r="S144" s="37">
        <f t="shared" ref="S144:S147" si="148">Q144+R144</f>
        <v>4.8611111111111494E-3</v>
      </c>
      <c r="T144" s="37">
        <f t="shared" ref="T144:T147" si="149">K144-N143</f>
        <v>0</v>
      </c>
      <c r="U144" s="22">
        <v>0</v>
      </c>
      <c r="V144" s="22">
        <f>INDEX('Počty dní'!F:J,MATCH(E144,'Počty dní'!H:H,0),4)</f>
        <v>47</v>
      </c>
      <c r="W144" s="29">
        <f t="shared" si="143"/>
        <v>0</v>
      </c>
    </row>
    <row r="145" spans="1:24" x14ac:dyDescent="0.3">
      <c r="A145" s="28">
        <v>610</v>
      </c>
      <c r="B145" s="22">
        <v>6110</v>
      </c>
      <c r="C145" s="22" t="s">
        <v>2</v>
      </c>
      <c r="D145" s="22"/>
      <c r="E145" s="22" t="str">
        <f t="shared" si="144"/>
        <v>X</v>
      </c>
      <c r="F145" s="22" t="s">
        <v>133</v>
      </c>
      <c r="G145" s="22">
        <v>1</v>
      </c>
      <c r="H145" s="22" t="str">
        <f t="shared" si="138"/>
        <v>XXX453/1</v>
      </c>
      <c r="I145" s="22" t="s">
        <v>10</v>
      </c>
      <c r="J145" s="22" t="s">
        <v>11</v>
      </c>
      <c r="K145" s="97">
        <v>0.23819444444444446</v>
      </c>
      <c r="L145" s="97">
        <v>0.23958333333333334</v>
      </c>
      <c r="M145" s="22" t="s">
        <v>17</v>
      </c>
      <c r="N145" s="23">
        <v>0.27013888888888887</v>
      </c>
      <c r="O145" s="22" t="s">
        <v>30</v>
      </c>
      <c r="P145" s="22" t="str">
        <f t="shared" si="145"/>
        <v>OK</v>
      </c>
      <c r="Q145" s="37">
        <f t="shared" si="146"/>
        <v>3.055555555555553E-2</v>
      </c>
      <c r="R145" s="37">
        <f t="shared" si="147"/>
        <v>1.388888888888884E-3</v>
      </c>
      <c r="S145" s="37">
        <f t="shared" si="148"/>
        <v>3.1944444444444414E-2</v>
      </c>
      <c r="T145" s="37">
        <f t="shared" si="149"/>
        <v>2.0833333333333259E-3</v>
      </c>
      <c r="U145" s="22">
        <v>29.4</v>
      </c>
      <c r="V145" s="22">
        <f>INDEX('Počty dní'!F:J,MATCH(E145,'Počty dní'!H:H,0),4)</f>
        <v>47</v>
      </c>
      <c r="W145" s="29">
        <f t="shared" si="143"/>
        <v>1381.8</v>
      </c>
    </row>
    <row r="146" spans="1:24" x14ac:dyDescent="0.3">
      <c r="A146" s="28">
        <v>610</v>
      </c>
      <c r="B146" s="22">
        <v>6110</v>
      </c>
      <c r="C146" s="22" t="s">
        <v>2</v>
      </c>
      <c r="D146" s="22"/>
      <c r="E146" s="22" t="str">
        <f t="shared" si="144"/>
        <v>X</v>
      </c>
      <c r="F146" s="22" t="s">
        <v>133</v>
      </c>
      <c r="G146" s="22">
        <v>4</v>
      </c>
      <c r="H146" s="22" t="str">
        <f t="shared" si="138"/>
        <v>XXX453/4</v>
      </c>
      <c r="I146" s="22" t="s">
        <v>11</v>
      </c>
      <c r="J146" s="22" t="s">
        <v>11</v>
      </c>
      <c r="K146" s="97">
        <v>0.27083333333333331</v>
      </c>
      <c r="L146" s="97">
        <v>0.2722222222222222</v>
      </c>
      <c r="M146" s="22" t="s">
        <v>30</v>
      </c>
      <c r="N146" s="23">
        <v>0.30416666666666664</v>
      </c>
      <c r="O146" s="22" t="s">
        <v>17</v>
      </c>
      <c r="P146" s="22" t="str">
        <f t="shared" si="145"/>
        <v>OK</v>
      </c>
      <c r="Q146" s="37">
        <f t="shared" si="146"/>
        <v>3.1944444444444442E-2</v>
      </c>
      <c r="R146" s="37">
        <f t="shared" si="147"/>
        <v>1.388888888888884E-3</v>
      </c>
      <c r="S146" s="37">
        <f t="shared" si="148"/>
        <v>3.3333333333333326E-2</v>
      </c>
      <c r="T146" s="37">
        <f t="shared" si="149"/>
        <v>6.9444444444444198E-4</v>
      </c>
      <c r="U146" s="22">
        <v>29.4</v>
      </c>
      <c r="V146" s="22">
        <f>INDEX('Počty dní'!F:J,MATCH(E146,'Počty dní'!H:H,0),4)</f>
        <v>47</v>
      </c>
      <c r="W146" s="29">
        <f t="shared" si="143"/>
        <v>1381.8</v>
      </c>
    </row>
    <row r="147" spans="1:24" x14ac:dyDescent="0.3">
      <c r="A147" s="28">
        <v>610</v>
      </c>
      <c r="B147" s="22">
        <v>6110</v>
      </c>
      <c r="C147" s="22" t="s">
        <v>2</v>
      </c>
      <c r="D147" s="22"/>
      <c r="E147" s="22" t="str">
        <f t="shared" si="144"/>
        <v>X</v>
      </c>
      <c r="F147" s="22" t="s">
        <v>29</v>
      </c>
      <c r="G147" s="22"/>
      <c r="H147" s="22" t="str">
        <f t="shared" si="138"/>
        <v>přejezd/</v>
      </c>
      <c r="I147" s="22"/>
      <c r="J147" s="22" t="s">
        <v>11</v>
      </c>
      <c r="K147" s="97">
        <v>0.58680555555555558</v>
      </c>
      <c r="L147" s="97">
        <v>0.58680555555555558</v>
      </c>
      <c r="M147" s="22" t="s">
        <v>17</v>
      </c>
      <c r="N147" s="23">
        <v>0.59166666666666667</v>
      </c>
      <c r="O147" s="22" t="s">
        <v>33</v>
      </c>
      <c r="P147" s="22" t="str">
        <f t="shared" si="145"/>
        <v>OK</v>
      </c>
      <c r="Q147" s="37">
        <f t="shared" si="146"/>
        <v>4.8611111111110938E-3</v>
      </c>
      <c r="R147" s="37">
        <f t="shared" si="147"/>
        <v>0</v>
      </c>
      <c r="S147" s="37">
        <f t="shared" si="148"/>
        <v>4.8611111111110938E-3</v>
      </c>
      <c r="T147" s="37">
        <f t="shared" si="149"/>
        <v>0.28263888888888894</v>
      </c>
      <c r="U147" s="22">
        <v>0</v>
      </c>
      <c r="V147" s="22">
        <f>INDEX('Počty dní'!F:J,MATCH(E147,'Počty dní'!H:H,0),4)</f>
        <v>47</v>
      </c>
      <c r="W147" s="29">
        <f t="shared" si="143"/>
        <v>0</v>
      </c>
    </row>
    <row r="148" spans="1:24" x14ac:dyDescent="0.3">
      <c r="A148" s="28">
        <v>610</v>
      </c>
      <c r="B148" s="22">
        <v>6110</v>
      </c>
      <c r="C148" s="22" t="s">
        <v>2</v>
      </c>
      <c r="D148" s="22"/>
      <c r="E148" s="22" t="str">
        <f t="shared" si="144"/>
        <v>X</v>
      </c>
      <c r="F148" s="22" t="s">
        <v>132</v>
      </c>
      <c r="G148" s="22">
        <v>15</v>
      </c>
      <c r="H148" s="22" t="str">
        <f t="shared" si="138"/>
        <v>XXX105/15</v>
      </c>
      <c r="I148" s="22" t="s">
        <v>11</v>
      </c>
      <c r="J148" s="22" t="s">
        <v>11</v>
      </c>
      <c r="K148" s="97">
        <v>0.59375</v>
      </c>
      <c r="L148" s="97">
        <v>0.59583333333333333</v>
      </c>
      <c r="M148" s="22" t="s">
        <v>33</v>
      </c>
      <c r="N148" s="23">
        <v>0.65277777777777779</v>
      </c>
      <c r="O148" s="22" t="s">
        <v>24</v>
      </c>
      <c r="P148" s="22" t="str">
        <f t="shared" si="139"/>
        <v>OK</v>
      </c>
      <c r="Q148" s="37">
        <f t="shared" si="140"/>
        <v>5.6944444444444464E-2</v>
      </c>
      <c r="R148" s="37">
        <f t="shared" si="141"/>
        <v>2.0833333333333259E-3</v>
      </c>
      <c r="S148" s="37">
        <f t="shared" si="142"/>
        <v>5.902777777777779E-2</v>
      </c>
      <c r="T148" s="37">
        <f t="shared" ref="T148:T150" si="150">K148-N147</f>
        <v>2.0833333333333259E-3</v>
      </c>
      <c r="U148" s="22">
        <v>44.3</v>
      </c>
      <c r="V148" s="22">
        <f>INDEX('Počty dní'!F:J,MATCH(E148,'Počty dní'!H:H,0),4)</f>
        <v>47</v>
      </c>
      <c r="W148" s="29">
        <f t="shared" si="143"/>
        <v>2082.1</v>
      </c>
    </row>
    <row r="149" spans="1:24" x14ac:dyDescent="0.3">
      <c r="A149" s="28">
        <v>610</v>
      </c>
      <c r="B149" s="22">
        <v>6110</v>
      </c>
      <c r="C149" s="22" t="s">
        <v>2</v>
      </c>
      <c r="D149" s="22"/>
      <c r="E149" s="22" t="str">
        <f t="shared" si="144"/>
        <v>X</v>
      </c>
      <c r="F149" s="22" t="s">
        <v>132</v>
      </c>
      <c r="G149" s="22">
        <v>20</v>
      </c>
      <c r="H149" s="22" t="str">
        <f t="shared" si="138"/>
        <v>XXX105/20</v>
      </c>
      <c r="I149" s="22" t="s">
        <v>10</v>
      </c>
      <c r="J149" s="22" t="s">
        <v>11</v>
      </c>
      <c r="K149" s="97">
        <v>0.67847222222222225</v>
      </c>
      <c r="L149" s="97">
        <v>0.68055555555555547</v>
      </c>
      <c r="M149" s="22" t="s">
        <v>24</v>
      </c>
      <c r="N149" s="23">
        <v>0.72569444444444453</v>
      </c>
      <c r="O149" s="22" t="s">
        <v>17</v>
      </c>
      <c r="P149" s="22" t="str">
        <f t="shared" ref="P149" si="151">IF(M150=O149,"OK","POZOR")</f>
        <v>OK</v>
      </c>
      <c r="Q149" s="37">
        <f t="shared" ref="Q149" si="152">IF(ISNUMBER(G149),N149-L149,IF(F149="přejezd",N149-L149,0))</f>
        <v>4.5138888888889062E-2</v>
      </c>
      <c r="R149" s="37">
        <f t="shared" ref="R149" si="153">IF(ISNUMBER(G149),L149-K149,0)</f>
        <v>2.0833333333332149E-3</v>
      </c>
      <c r="S149" s="37">
        <f t="shared" ref="S149" si="154">Q149+R149</f>
        <v>4.7222222222222276E-2</v>
      </c>
      <c r="T149" s="37">
        <f t="shared" ref="T149" si="155">K149-N148</f>
        <v>2.5694444444444464E-2</v>
      </c>
      <c r="U149" s="22">
        <v>39.700000000000003</v>
      </c>
      <c r="V149" s="22">
        <f>INDEX('Počty dní'!F:J,MATCH(E149,'Počty dní'!H:H,0),4)</f>
        <v>47</v>
      </c>
      <c r="W149" s="29">
        <f t="shared" si="143"/>
        <v>1865.9</v>
      </c>
    </row>
    <row r="150" spans="1:24" ht="15" thickBot="1" x14ac:dyDescent="0.35">
      <c r="A150" s="30">
        <v>610</v>
      </c>
      <c r="B150" s="31">
        <v>6110</v>
      </c>
      <c r="C150" s="31" t="s">
        <v>2</v>
      </c>
      <c r="D150" s="31"/>
      <c r="E150" s="31" t="str">
        <f t="shared" si="144"/>
        <v>X</v>
      </c>
      <c r="F150" s="31" t="s">
        <v>133</v>
      </c>
      <c r="G150" s="31">
        <v>7</v>
      </c>
      <c r="H150" s="31" t="str">
        <f t="shared" si="138"/>
        <v>XXX453/7</v>
      </c>
      <c r="I150" s="31" t="s">
        <v>10</v>
      </c>
      <c r="J150" s="31" t="s">
        <v>11</v>
      </c>
      <c r="K150" s="98">
        <v>0.73055555555555562</v>
      </c>
      <c r="L150" s="98">
        <v>0.73263888888888884</v>
      </c>
      <c r="M150" s="31" t="s">
        <v>17</v>
      </c>
      <c r="N150" s="32">
        <v>0.76527777777777783</v>
      </c>
      <c r="O150" s="31" t="s">
        <v>30</v>
      </c>
      <c r="P150" s="31"/>
      <c r="Q150" s="38">
        <f t="shared" si="140"/>
        <v>3.2638888888888995E-2</v>
      </c>
      <c r="R150" s="38">
        <f t="shared" si="141"/>
        <v>2.0833333333332149E-3</v>
      </c>
      <c r="S150" s="38">
        <f t="shared" si="142"/>
        <v>3.472222222222221E-2</v>
      </c>
      <c r="T150" s="38">
        <f t="shared" si="150"/>
        <v>4.8611111111110938E-3</v>
      </c>
      <c r="U150" s="31">
        <v>29.4</v>
      </c>
      <c r="V150" s="31">
        <f>INDEX('Počty dní'!F:J,MATCH(E150,'Počty dní'!H:H,0),4)</f>
        <v>47</v>
      </c>
      <c r="W150" s="33">
        <f t="shared" si="143"/>
        <v>1381.8</v>
      </c>
    </row>
    <row r="151" spans="1:24" ht="15" thickBot="1" x14ac:dyDescent="0.35">
      <c r="A151" s="8" t="str">
        <f ca="1">CONCATENATE(INDIRECT("R[-3]C[0]",FALSE),"celkem")</f>
        <v>610celkem</v>
      </c>
      <c r="B151" s="9"/>
      <c r="C151" s="9" t="str">
        <f ca="1">INDIRECT("R[-1]C[12]",FALSE)</f>
        <v>Tasov</v>
      </c>
      <c r="D151" s="10"/>
      <c r="E151" s="9"/>
      <c r="F151" s="10"/>
      <c r="G151" s="11"/>
      <c r="H151" s="12"/>
      <c r="I151" s="13"/>
      <c r="J151" s="14" t="str">
        <f ca="1">INDIRECT("R[-2]C[0]",FALSE)</f>
        <v>V</v>
      </c>
      <c r="K151" s="99"/>
      <c r="L151" s="100"/>
      <c r="M151" s="17"/>
      <c r="N151" s="16"/>
      <c r="O151" s="18"/>
      <c r="P151" s="9"/>
      <c r="Q151" s="39">
        <f>SUM(Q143:Q150)</f>
        <v>0.24861111111111139</v>
      </c>
      <c r="R151" s="39">
        <f>SUM(R143:R150)</f>
        <v>1.111111111111085E-2</v>
      </c>
      <c r="S151" s="39">
        <f>SUM(S143:S150)</f>
        <v>0.25972222222222224</v>
      </c>
      <c r="T151" s="39">
        <f>SUM(T143:T150)</f>
        <v>0.31805555555555559</v>
      </c>
      <c r="U151" s="19">
        <f>SUM(U143:U150)</f>
        <v>202.20000000000002</v>
      </c>
      <c r="V151" s="20"/>
      <c r="W151" s="21">
        <f>SUM(W143:W150)</f>
        <v>9503.4</v>
      </c>
      <c r="X151" s="7"/>
    </row>
    <row r="153" spans="1:24" ht="15" thickBot="1" x14ac:dyDescent="0.35">
      <c r="L153" s="95"/>
      <c r="N153" s="1"/>
    </row>
    <row r="154" spans="1:24" x14ac:dyDescent="0.3">
      <c r="A154" s="24">
        <v>611</v>
      </c>
      <c r="B154" s="25">
        <v>6111</v>
      </c>
      <c r="C154" s="25" t="s">
        <v>2</v>
      </c>
      <c r="D154" s="25"/>
      <c r="E154" s="25" t="str">
        <f t="shared" ref="E154:E156" si="156">CONCATENATE(C154,D154)</f>
        <v>X</v>
      </c>
      <c r="F154" s="25" t="s">
        <v>140</v>
      </c>
      <c r="G154" s="25">
        <v>1</v>
      </c>
      <c r="H154" s="25" t="str">
        <f t="shared" ref="H154:H156" si="157">CONCATENATE(F154,"/",G154)</f>
        <v>XXX451/1</v>
      </c>
      <c r="I154" s="25" t="s">
        <v>10</v>
      </c>
      <c r="J154" s="25" t="s">
        <v>10</v>
      </c>
      <c r="K154" s="96">
        <v>0.19652777777777777</v>
      </c>
      <c r="L154" s="96">
        <v>0.19791666666666666</v>
      </c>
      <c r="M154" s="25" t="s">
        <v>26</v>
      </c>
      <c r="N154" s="26">
        <v>0.22013888888888888</v>
      </c>
      <c r="O154" s="25" t="s">
        <v>0</v>
      </c>
      <c r="P154" s="25" t="str">
        <f t="shared" ref="P154:P165" si="158">IF(M155=O154,"OK","POZOR")</f>
        <v>OK</v>
      </c>
      <c r="Q154" s="36">
        <f t="shared" ref="Q154:Q165" si="159">IF(ISNUMBER(G154),N154-L154,IF(F154="přejezd",N154-L154,0))</f>
        <v>2.2222222222222227E-2</v>
      </c>
      <c r="R154" s="36">
        <f t="shared" ref="R154:R165" si="160">IF(ISNUMBER(G154),L154-K154,0)</f>
        <v>1.388888888888884E-3</v>
      </c>
      <c r="S154" s="36">
        <f t="shared" ref="S154:S165" si="161">Q154+R154</f>
        <v>2.361111111111111E-2</v>
      </c>
      <c r="T154" s="36"/>
      <c r="U154" s="25">
        <v>19</v>
      </c>
      <c r="V154" s="25">
        <f>INDEX('Počty dní'!F:J,MATCH(E154,'Počty dní'!H:H,0),4)</f>
        <v>47</v>
      </c>
      <c r="W154" s="27">
        <f t="shared" ref="W154:W156" si="162">V154*U154</f>
        <v>893</v>
      </c>
    </row>
    <row r="155" spans="1:24" x14ac:dyDescent="0.3">
      <c r="A155" s="28">
        <v>611</v>
      </c>
      <c r="B155" s="22">
        <v>6111</v>
      </c>
      <c r="C155" s="22" t="s">
        <v>2</v>
      </c>
      <c r="D155" s="22"/>
      <c r="E155" s="22" t="str">
        <f t="shared" si="156"/>
        <v>X</v>
      </c>
      <c r="F155" s="22" t="s">
        <v>139</v>
      </c>
      <c r="G155" s="22">
        <v>4</v>
      </c>
      <c r="H155" s="22" t="str">
        <f t="shared" si="157"/>
        <v>XXX450/4</v>
      </c>
      <c r="I155" s="22" t="s">
        <v>10</v>
      </c>
      <c r="J155" s="22" t="s">
        <v>10</v>
      </c>
      <c r="K155" s="97">
        <v>0.23611111111111113</v>
      </c>
      <c r="L155" s="97">
        <v>0.23680555555555557</v>
      </c>
      <c r="M155" s="40" t="s">
        <v>0</v>
      </c>
      <c r="N155" s="23">
        <v>0.24652777777777779</v>
      </c>
      <c r="O155" s="22" t="s">
        <v>25</v>
      </c>
      <c r="P155" s="22" t="str">
        <f t="shared" si="158"/>
        <v>OK</v>
      </c>
      <c r="Q155" s="37">
        <f t="shared" si="159"/>
        <v>9.7222222222222154E-3</v>
      </c>
      <c r="R155" s="37">
        <f t="shared" si="160"/>
        <v>6.9444444444444198E-4</v>
      </c>
      <c r="S155" s="37">
        <f t="shared" si="161"/>
        <v>1.0416666666666657E-2</v>
      </c>
      <c r="T155" s="37">
        <f t="shared" ref="T155:T165" si="163">K155-N154</f>
        <v>1.5972222222222249E-2</v>
      </c>
      <c r="U155" s="22">
        <v>9.6</v>
      </c>
      <c r="V155" s="22">
        <f>INDEX('Počty dní'!F:J,MATCH(E155,'Počty dní'!H:H,0),4)</f>
        <v>47</v>
      </c>
      <c r="W155" s="29">
        <f t="shared" si="162"/>
        <v>451.2</v>
      </c>
    </row>
    <row r="156" spans="1:24" x14ac:dyDescent="0.3">
      <c r="A156" s="28">
        <v>611</v>
      </c>
      <c r="B156" s="22">
        <v>6111</v>
      </c>
      <c r="C156" s="22" t="s">
        <v>2</v>
      </c>
      <c r="D156" s="22"/>
      <c r="E156" s="22" t="str">
        <f t="shared" si="156"/>
        <v>X</v>
      </c>
      <c r="F156" s="22" t="s">
        <v>139</v>
      </c>
      <c r="G156" s="22">
        <v>3</v>
      </c>
      <c r="H156" s="22" t="str">
        <f t="shared" si="157"/>
        <v>XXX450/3</v>
      </c>
      <c r="I156" s="22" t="s">
        <v>10</v>
      </c>
      <c r="J156" s="22" t="s">
        <v>10</v>
      </c>
      <c r="K156" s="97">
        <v>0.25</v>
      </c>
      <c r="L156" s="97">
        <v>0.25208333333333333</v>
      </c>
      <c r="M156" s="22" t="s">
        <v>25</v>
      </c>
      <c r="N156" s="23">
        <v>0.27986111111111112</v>
      </c>
      <c r="O156" s="22" t="s">
        <v>24</v>
      </c>
      <c r="P156" s="22" t="str">
        <f t="shared" ref="P156:P163" si="164">IF(M157=O156,"OK","POZOR")</f>
        <v>OK</v>
      </c>
      <c r="Q156" s="37">
        <f t="shared" ref="Q156:Q163" si="165">IF(ISNUMBER(G156),N156-L156,IF(F156="přejezd",N156-L156,0))</f>
        <v>2.777777777777779E-2</v>
      </c>
      <c r="R156" s="37">
        <f t="shared" ref="R156:R163" si="166">IF(ISNUMBER(G156),L156-K156,0)</f>
        <v>2.0833333333333259E-3</v>
      </c>
      <c r="S156" s="37">
        <f t="shared" ref="S156:S163" si="167">Q156+R156</f>
        <v>2.9861111111111116E-2</v>
      </c>
      <c r="T156" s="37">
        <f t="shared" ref="T156:T163" si="168">K156-N155</f>
        <v>3.4722222222222099E-3</v>
      </c>
      <c r="U156" s="22">
        <v>26.2</v>
      </c>
      <c r="V156" s="22">
        <f>INDEX('Počty dní'!F:J,MATCH(E156,'Počty dní'!H:H,0),4)</f>
        <v>47</v>
      </c>
      <c r="W156" s="29">
        <f t="shared" si="162"/>
        <v>1231.3999999999999</v>
      </c>
    </row>
    <row r="157" spans="1:24" x14ac:dyDescent="0.3">
      <c r="A157" s="28">
        <v>611</v>
      </c>
      <c r="B157" s="22">
        <v>6111</v>
      </c>
      <c r="C157" s="22" t="s">
        <v>2</v>
      </c>
      <c r="D157" s="22"/>
      <c r="E157" s="22" t="str">
        <f>CONCATENATE(C157,D157)</f>
        <v>X</v>
      </c>
      <c r="F157" s="22" t="s">
        <v>140</v>
      </c>
      <c r="G157" s="22">
        <v>5</v>
      </c>
      <c r="H157" s="22" t="str">
        <f>CONCATENATE(F157,"/",G157)</f>
        <v>XXX451/5</v>
      </c>
      <c r="I157" s="22" t="s">
        <v>10</v>
      </c>
      <c r="J157" s="22" t="s">
        <v>10</v>
      </c>
      <c r="K157" s="97">
        <v>0.28333333333333333</v>
      </c>
      <c r="L157" s="97">
        <v>0.28472222222222221</v>
      </c>
      <c r="M157" s="22" t="s">
        <v>24</v>
      </c>
      <c r="N157" s="23">
        <v>0.32013888888888892</v>
      </c>
      <c r="O157" s="22" t="s">
        <v>7</v>
      </c>
      <c r="P157" s="22" t="str">
        <f t="shared" ref="P157:P160" si="169">IF(M158=O157,"OK","POZOR")</f>
        <v>OK</v>
      </c>
      <c r="Q157" s="37">
        <f t="shared" ref="Q157:Q160" si="170">IF(ISNUMBER(G157),N157-L157,IF(F157="přejezd",N157-L157,0))</f>
        <v>3.5416666666666707E-2</v>
      </c>
      <c r="R157" s="37">
        <f t="shared" ref="R157:R160" si="171">IF(ISNUMBER(G157),L157-K157,0)</f>
        <v>1.388888888888884E-3</v>
      </c>
      <c r="S157" s="37">
        <f t="shared" ref="S157:S160" si="172">Q157+R157</f>
        <v>3.6805555555555591E-2</v>
      </c>
      <c r="T157" s="37">
        <f t="shared" ref="T157:T160" si="173">K157-N156</f>
        <v>3.4722222222222099E-3</v>
      </c>
      <c r="U157" s="22">
        <v>32.5</v>
      </c>
      <c r="V157" s="22">
        <f>INDEX('Počty dní'!F:J,MATCH(E157,'Počty dní'!H:H,0),4)</f>
        <v>47</v>
      </c>
      <c r="W157" s="29">
        <f>V157*U157</f>
        <v>1527.5</v>
      </c>
    </row>
    <row r="158" spans="1:24" x14ac:dyDescent="0.3">
      <c r="A158" s="28">
        <v>611</v>
      </c>
      <c r="B158" s="22">
        <v>6111</v>
      </c>
      <c r="C158" s="22" t="s">
        <v>2</v>
      </c>
      <c r="D158" s="22"/>
      <c r="E158" s="22" t="str">
        <f t="shared" ref="E158" si="174">CONCATENATE(C158,D158)</f>
        <v>X</v>
      </c>
      <c r="F158" s="22" t="s">
        <v>29</v>
      </c>
      <c r="G158" s="22"/>
      <c r="H158" s="22" t="str">
        <f>CONCATENATE(F158,"/",G158)</f>
        <v>přejezd/</v>
      </c>
      <c r="I158" s="22"/>
      <c r="J158" s="22" t="s">
        <v>10</v>
      </c>
      <c r="K158" s="97">
        <v>0.32013888888888892</v>
      </c>
      <c r="L158" s="97">
        <v>0.32013888888888892</v>
      </c>
      <c r="M158" s="22" t="s">
        <v>7</v>
      </c>
      <c r="N158" s="23">
        <v>0.32222222222222224</v>
      </c>
      <c r="O158" s="40" t="s">
        <v>0</v>
      </c>
      <c r="P158" s="22" t="str">
        <f t="shared" si="169"/>
        <v>OK</v>
      </c>
      <c r="Q158" s="37">
        <f t="shared" si="170"/>
        <v>2.0833333333333259E-3</v>
      </c>
      <c r="R158" s="37">
        <f t="shared" si="171"/>
        <v>0</v>
      </c>
      <c r="S158" s="37">
        <f t="shared" si="172"/>
        <v>2.0833333333333259E-3</v>
      </c>
      <c r="T158" s="37">
        <f t="shared" si="173"/>
        <v>0</v>
      </c>
      <c r="U158" s="22">
        <v>0</v>
      </c>
      <c r="V158" s="22">
        <f>INDEX('Počty dní'!F:J,MATCH(E158,'Počty dní'!H:H,0),4)</f>
        <v>47</v>
      </c>
      <c r="W158" s="29">
        <f>V158*U158</f>
        <v>0</v>
      </c>
    </row>
    <row r="159" spans="1:24" x14ac:dyDescent="0.3">
      <c r="A159" s="28">
        <v>611</v>
      </c>
      <c r="B159" s="22">
        <v>6111</v>
      </c>
      <c r="C159" s="22" t="s">
        <v>2</v>
      </c>
      <c r="D159" s="22"/>
      <c r="E159" s="22" t="str">
        <f>CONCATENATE(C159,D159)</f>
        <v>X</v>
      </c>
      <c r="F159" s="22" t="s">
        <v>134</v>
      </c>
      <c r="G159" s="22">
        <v>8</v>
      </c>
      <c r="H159" s="22" t="str">
        <f>CONCATENATE(F159,"/",G159)</f>
        <v>XXX452/8</v>
      </c>
      <c r="I159" s="22" t="s">
        <v>10</v>
      </c>
      <c r="J159" s="22" t="s">
        <v>10</v>
      </c>
      <c r="K159" s="97">
        <v>0.35902777777777778</v>
      </c>
      <c r="L159" s="97">
        <v>0.3611111111111111</v>
      </c>
      <c r="M159" s="40" t="s">
        <v>0</v>
      </c>
      <c r="N159" s="23">
        <v>0.39583333333333331</v>
      </c>
      <c r="O159" s="22" t="s">
        <v>17</v>
      </c>
      <c r="P159" s="22" t="str">
        <f t="shared" si="169"/>
        <v>OK</v>
      </c>
      <c r="Q159" s="37">
        <f t="shared" si="170"/>
        <v>3.472222222222221E-2</v>
      </c>
      <c r="R159" s="37">
        <f t="shared" si="171"/>
        <v>2.0833333333333259E-3</v>
      </c>
      <c r="S159" s="37">
        <f t="shared" si="172"/>
        <v>3.6805555555555536E-2</v>
      </c>
      <c r="T159" s="37">
        <f t="shared" si="173"/>
        <v>3.6805555555555536E-2</v>
      </c>
      <c r="U159" s="22">
        <v>31.8</v>
      </c>
      <c r="V159" s="22">
        <f>INDEX('Počty dní'!F:J,MATCH(E159,'Počty dní'!H:H,0),4)</f>
        <v>47</v>
      </c>
      <c r="W159" s="29">
        <f>V159*U159</f>
        <v>1494.6000000000001</v>
      </c>
    </row>
    <row r="160" spans="1:24" x14ac:dyDescent="0.3">
      <c r="A160" s="28">
        <v>611</v>
      </c>
      <c r="B160" s="22">
        <v>6111</v>
      </c>
      <c r="C160" s="22" t="s">
        <v>2</v>
      </c>
      <c r="D160" s="22"/>
      <c r="E160" s="22" t="str">
        <f>CONCATENATE(C160,D160)</f>
        <v>X</v>
      </c>
      <c r="F160" s="22" t="s">
        <v>134</v>
      </c>
      <c r="G160" s="22">
        <v>13</v>
      </c>
      <c r="H160" s="22" t="str">
        <f>CONCATENATE(F160,"/",G160)</f>
        <v>XXX452/13</v>
      </c>
      <c r="I160" s="22" t="s">
        <v>10</v>
      </c>
      <c r="J160" s="22" t="s">
        <v>10</v>
      </c>
      <c r="K160" s="97">
        <v>0.43888888888888888</v>
      </c>
      <c r="L160" s="97">
        <v>0.44097222222222227</v>
      </c>
      <c r="M160" s="22" t="s">
        <v>17</v>
      </c>
      <c r="N160" s="23">
        <v>0.47361111111111115</v>
      </c>
      <c r="O160" s="40" t="s">
        <v>0</v>
      </c>
      <c r="P160" s="22" t="str">
        <f t="shared" si="169"/>
        <v>OK</v>
      </c>
      <c r="Q160" s="37">
        <f t="shared" si="170"/>
        <v>3.2638888888888884E-2</v>
      </c>
      <c r="R160" s="37">
        <f t="shared" si="171"/>
        <v>2.0833333333333814E-3</v>
      </c>
      <c r="S160" s="37">
        <f t="shared" si="172"/>
        <v>3.4722222222222265E-2</v>
      </c>
      <c r="T160" s="37">
        <f t="shared" si="173"/>
        <v>4.3055555555555569E-2</v>
      </c>
      <c r="U160" s="22">
        <v>31.8</v>
      </c>
      <c r="V160" s="22">
        <f>INDEX('Počty dní'!F:J,MATCH(E160,'Počty dní'!H:H,0),4)</f>
        <v>47</v>
      </c>
      <c r="W160" s="29">
        <f>V160*U160</f>
        <v>1494.6000000000001</v>
      </c>
    </row>
    <row r="161" spans="1:24" x14ac:dyDescent="0.3">
      <c r="A161" s="28">
        <v>611</v>
      </c>
      <c r="B161" s="22">
        <v>6111</v>
      </c>
      <c r="C161" s="22" t="s">
        <v>2</v>
      </c>
      <c r="D161" s="22"/>
      <c r="E161" s="22" t="str">
        <f t="shared" ref="E161:E166" si="175">CONCATENATE(C161,D161)</f>
        <v>X</v>
      </c>
      <c r="F161" s="22" t="s">
        <v>140</v>
      </c>
      <c r="G161" s="22">
        <v>10</v>
      </c>
      <c r="H161" s="22" t="str">
        <f t="shared" ref="H161:H166" si="176">CONCATENATE(F161,"/",G161)</f>
        <v>XXX451/10</v>
      </c>
      <c r="I161" s="22" t="s">
        <v>10</v>
      </c>
      <c r="J161" s="22" t="s">
        <v>10</v>
      </c>
      <c r="K161" s="97">
        <v>0.60763888888888895</v>
      </c>
      <c r="L161" s="97">
        <v>0.60902777777777783</v>
      </c>
      <c r="M161" s="22" t="s">
        <v>0</v>
      </c>
      <c r="N161" s="23">
        <v>0.62847222222222221</v>
      </c>
      <c r="O161" s="22" t="s">
        <v>24</v>
      </c>
      <c r="P161" s="22" t="str">
        <f t="shared" si="164"/>
        <v>OK</v>
      </c>
      <c r="Q161" s="37">
        <f t="shared" si="165"/>
        <v>1.9444444444444375E-2</v>
      </c>
      <c r="R161" s="37">
        <f t="shared" si="166"/>
        <v>1.388888888888884E-3</v>
      </c>
      <c r="S161" s="37">
        <f t="shared" si="167"/>
        <v>2.0833333333333259E-2</v>
      </c>
      <c r="T161" s="37">
        <f t="shared" si="168"/>
        <v>0.1340277777777778</v>
      </c>
      <c r="U161" s="22">
        <v>18.2</v>
      </c>
      <c r="V161" s="22">
        <f>INDEX('Počty dní'!F:J,MATCH(E161,'Počty dní'!H:H,0),4)</f>
        <v>47</v>
      </c>
      <c r="W161" s="29">
        <f t="shared" ref="W161:W166" si="177">V161*U161</f>
        <v>855.4</v>
      </c>
    </row>
    <row r="162" spans="1:24" x14ac:dyDescent="0.3">
      <c r="A162" s="28">
        <v>611</v>
      </c>
      <c r="B162" s="22">
        <v>6111</v>
      </c>
      <c r="C162" s="22" t="s">
        <v>2</v>
      </c>
      <c r="D162" s="22"/>
      <c r="E162" s="22" t="str">
        <f t="shared" si="175"/>
        <v>X</v>
      </c>
      <c r="F162" s="22" t="s">
        <v>139</v>
      </c>
      <c r="G162" s="22">
        <v>20</v>
      </c>
      <c r="H162" s="22" t="str">
        <f t="shared" si="176"/>
        <v>XXX450/20</v>
      </c>
      <c r="I162" s="22" t="s">
        <v>10</v>
      </c>
      <c r="J162" s="22" t="s">
        <v>10</v>
      </c>
      <c r="K162" s="97">
        <v>0.63194444444444442</v>
      </c>
      <c r="L162" s="97">
        <v>0.63541666666666663</v>
      </c>
      <c r="M162" s="22" t="s">
        <v>24</v>
      </c>
      <c r="N162" s="23">
        <v>0.66319444444444442</v>
      </c>
      <c r="O162" s="22" t="s">
        <v>25</v>
      </c>
      <c r="P162" s="22" t="str">
        <f t="shared" si="164"/>
        <v>OK</v>
      </c>
      <c r="Q162" s="37">
        <f t="shared" si="165"/>
        <v>2.777777777777779E-2</v>
      </c>
      <c r="R162" s="37">
        <f t="shared" si="166"/>
        <v>3.4722222222222099E-3</v>
      </c>
      <c r="S162" s="37">
        <f t="shared" si="167"/>
        <v>3.125E-2</v>
      </c>
      <c r="T162" s="37">
        <f t="shared" si="168"/>
        <v>3.4722222222222099E-3</v>
      </c>
      <c r="U162" s="22">
        <v>26.2</v>
      </c>
      <c r="V162" s="22">
        <f>INDEX('Počty dní'!F:J,MATCH(E162,'Počty dní'!H:H,0),4)</f>
        <v>47</v>
      </c>
      <c r="W162" s="29">
        <f t="shared" si="177"/>
        <v>1231.3999999999999</v>
      </c>
    </row>
    <row r="163" spans="1:24" x14ac:dyDescent="0.3">
      <c r="A163" s="28">
        <v>611</v>
      </c>
      <c r="B163" s="22">
        <v>6111</v>
      </c>
      <c r="C163" s="22" t="s">
        <v>2</v>
      </c>
      <c r="D163" s="22"/>
      <c r="E163" s="22" t="str">
        <f t="shared" si="175"/>
        <v>X</v>
      </c>
      <c r="F163" s="22" t="s">
        <v>139</v>
      </c>
      <c r="G163" s="22">
        <v>19</v>
      </c>
      <c r="H163" s="22" t="str">
        <f t="shared" si="176"/>
        <v>XXX450/19</v>
      </c>
      <c r="I163" s="22" t="s">
        <v>10</v>
      </c>
      <c r="J163" s="22" t="s">
        <v>10</v>
      </c>
      <c r="K163" s="97">
        <v>0.66666666666666663</v>
      </c>
      <c r="L163" s="97">
        <v>0.66875000000000007</v>
      </c>
      <c r="M163" s="22" t="s">
        <v>25</v>
      </c>
      <c r="N163" s="23">
        <v>0.68194444444444446</v>
      </c>
      <c r="O163" s="40" t="s">
        <v>0</v>
      </c>
      <c r="P163" s="22" t="str">
        <f t="shared" si="164"/>
        <v>OK</v>
      </c>
      <c r="Q163" s="37">
        <f t="shared" si="165"/>
        <v>1.3194444444444398E-2</v>
      </c>
      <c r="R163" s="37">
        <f t="shared" si="166"/>
        <v>2.083333333333437E-3</v>
      </c>
      <c r="S163" s="37">
        <f t="shared" si="167"/>
        <v>1.5277777777777835E-2</v>
      </c>
      <c r="T163" s="37">
        <f t="shared" si="168"/>
        <v>3.4722222222222099E-3</v>
      </c>
      <c r="U163" s="22">
        <v>13.4</v>
      </c>
      <c r="V163" s="22">
        <f>INDEX('Počty dní'!F:J,MATCH(E163,'Počty dní'!H:H,0),4)</f>
        <v>47</v>
      </c>
      <c r="W163" s="29">
        <f t="shared" si="177"/>
        <v>629.80000000000007</v>
      </c>
    </row>
    <row r="164" spans="1:24" x14ac:dyDescent="0.3">
      <c r="A164" s="28">
        <v>611</v>
      </c>
      <c r="B164" s="22">
        <v>6111</v>
      </c>
      <c r="C164" s="22" t="s">
        <v>2</v>
      </c>
      <c r="D164" s="22"/>
      <c r="E164" s="22" t="str">
        <f t="shared" si="175"/>
        <v>X</v>
      </c>
      <c r="F164" s="22" t="s">
        <v>140</v>
      </c>
      <c r="G164" s="22">
        <v>14</v>
      </c>
      <c r="H164" s="22" t="str">
        <f t="shared" si="176"/>
        <v>XXX451/14</v>
      </c>
      <c r="I164" s="22" t="s">
        <v>10</v>
      </c>
      <c r="J164" s="22" t="s">
        <v>10</v>
      </c>
      <c r="K164" s="97">
        <v>0.69097222222222221</v>
      </c>
      <c r="L164" s="97">
        <v>0.69236111111111109</v>
      </c>
      <c r="M164" s="22" t="s">
        <v>0</v>
      </c>
      <c r="N164" s="23">
        <v>0.71180555555555547</v>
      </c>
      <c r="O164" s="22" t="s">
        <v>24</v>
      </c>
      <c r="P164" s="22" t="str">
        <f t="shared" si="158"/>
        <v>OK</v>
      </c>
      <c r="Q164" s="37">
        <f t="shared" si="159"/>
        <v>1.9444444444444375E-2</v>
      </c>
      <c r="R164" s="37">
        <f t="shared" si="160"/>
        <v>1.388888888888884E-3</v>
      </c>
      <c r="S164" s="37">
        <f t="shared" si="161"/>
        <v>2.0833333333333259E-2</v>
      </c>
      <c r="T164" s="37">
        <f t="shared" si="163"/>
        <v>9.0277777777777457E-3</v>
      </c>
      <c r="U164" s="22">
        <v>18.2</v>
      </c>
      <c r="V164" s="22">
        <f>INDEX('Počty dní'!F:J,MATCH(E164,'Počty dní'!H:H,0),4)</f>
        <v>47</v>
      </c>
      <c r="W164" s="29">
        <f t="shared" si="177"/>
        <v>855.4</v>
      </c>
    </row>
    <row r="165" spans="1:24" x14ac:dyDescent="0.3">
      <c r="A165" s="28">
        <v>611</v>
      </c>
      <c r="B165" s="22">
        <v>6111</v>
      </c>
      <c r="C165" s="22" t="s">
        <v>2</v>
      </c>
      <c r="D165" s="22"/>
      <c r="E165" s="22" t="str">
        <f t="shared" si="175"/>
        <v>X</v>
      </c>
      <c r="F165" s="22" t="s">
        <v>140</v>
      </c>
      <c r="G165" s="22">
        <v>13</v>
      </c>
      <c r="H165" s="22" t="str">
        <f t="shared" si="176"/>
        <v>XXX451/13</v>
      </c>
      <c r="I165" s="22" t="s">
        <v>10</v>
      </c>
      <c r="J165" s="22" t="s">
        <v>10</v>
      </c>
      <c r="K165" s="97">
        <v>0.71666666666666667</v>
      </c>
      <c r="L165" s="97">
        <v>0.71875</v>
      </c>
      <c r="M165" s="22" t="s">
        <v>24</v>
      </c>
      <c r="N165" s="23">
        <v>0.7402777777777777</v>
      </c>
      <c r="O165" s="22" t="s">
        <v>0</v>
      </c>
      <c r="P165" s="22" t="str">
        <f t="shared" si="158"/>
        <v>OK</v>
      </c>
      <c r="Q165" s="37">
        <f t="shared" si="159"/>
        <v>2.1527777777777701E-2</v>
      </c>
      <c r="R165" s="37">
        <f t="shared" si="160"/>
        <v>2.0833333333333259E-3</v>
      </c>
      <c r="S165" s="37">
        <f t="shared" si="161"/>
        <v>2.3611111111111027E-2</v>
      </c>
      <c r="T165" s="37">
        <f t="shared" si="163"/>
        <v>4.8611111111112049E-3</v>
      </c>
      <c r="U165" s="22">
        <v>20.3</v>
      </c>
      <c r="V165" s="22">
        <f>INDEX('Počty dní'!F:J,MATCH(E165,'Počty dní'!H:H,0),4)</f>
        <v>47</v>
      </c>
      <c r="W165" s="29">
        <f t="shared" si="177"/>
        <v>954.1</v>
      </c>
    </row>
    <row r="166" spans="1:24" ht="15" thickBot="1" x14ac:dyDescent="0.35">
      <c r="A166" s="30">
        <v>611</v>
      </c>
      <c r="B166" s="31">
        <v>6111</v>
      </c>
      <c r="C166" s="31" t="s">
        <v>2</v>
      </c>
      <c r="D166" s="31"/>
      <c r="E166" s="31" t="str">
        <f t="shared" si="175"/>
        <v>X</v>
      </c>
      <c r="F166" s="31" t="s">
        <v>140</v>
      </c>
      <c r="G166" s="31">
        <v>16</v>
      </c>
      <c r="H166" s="31" t="str">
        <f t="shared" si="176"/>
        <v>XXX451/16</v>
      </c>
      <c r="I166" s="31" t="s">
        <v>10</v>
      </c>
      <c r="J166" s="31" t="s">
        <v>10</v>
      </c>
      <c r="K166" s="98">
        <v>0.77430555555555547</v>
      </c>
      <c r="L166" s="98">
        <v>0.77569444444444446</v>
      </c>
      <c r="M166" s="31" t="s">
        <v>0</v>
      </c>
      <c r="N166" s="32">
        <v>0.79791666666666661</v>
      </c>
      <c r="O166" s="31" t="s">
        <v>26</v>
      </c>
      <c r="P166" s="31"/>
      <c r="Q166" s="38">
        <f t="shared" ref="Q166" si="178">IF(ISNUMBER(G166),N166-L166,IF(F166="přejezd",N166-L166,0))</f>
        <v>2.2222222222222143E-2</v>
      </c>
      <c r="R166" s="38">
        <f t="shared" ref="R166" si="179">IF(ISNUMBER(G166),L166-K166,0)</f>
        <v>1.388888888888995E-3</v>
      </c>
      <c r="S166" s="38">
        <f t="shared" ref="S166" si="180">Q166+R166</f>
        <v>2.3611111111111138E-2</v>
      </c>
      <c r="T166" s="38">
        <f t="shared" ref="T166" si="181">K166-N165</f>
        <v>3.4027777777777768E-2</v>
      </c>
      <c r="U166" s="31">
        <v>19</v>
      </c>
      <c r="V166" s="31">
        <f>INDEX('Počty dní'!F:J,MATCH(E166,'Počty dní'!H:H,0),4)</f>
        <v>47</v>
      </c>
      <c r="W166" s="33">
        <f t="shared" si="177"/>
        <v>893</v>
      </c>
    </row>
    <row r="167" spans="1:24" ht="15" thickBot="1" x14ac:dyDescent="0.35">
      <c r="A167" s="8" t="str">
        <f ca="1">CONCATENATE(INDIRECT("R[-3]C[0]",FALSE),"celkem")</f>
        <v>611celkem</v>
      </c>
      <c r="B167" s="9"/>
      <c r="C167" s="9" t="str">
        <f ca="1">INDIRECT("R[-1]C[12]",FALSE)</f>
        <v>Čikov</v>
      </c>
      <c r="D167" s="10"/>
      <c r="E167" s="9"/>
      <c r="F167" s="10"/>
      <c r="G167" s="11"/>
      <c r="H167" s="12"/>
      <c r="I167" s="13"/>
      <c r="J167" s="14" t="str">
        <f ca="1">INDIRECT("R[-2]C[0]",FALSE)</f>
        <v>S</v>
      </c>
      <c r="K167" s="99"/>
      <c r="L167" s="100"/>
      <c r="M167" s="17"/>
      <c r="N167" s="16"/>
      <c r="O167" s="18"/>
      <c r="P167" s="9"/>
      <c r="Q167" s="39">
        <f>SUM(Q154:Q166)</f>
        <v>0.28819444444444414</v>
      </c>
      <c r="R167" s="39">
        <f t="shared" ref="R167:T167" si="182">SUM(R154:R166)</f>
        <v>2.1527777777777979E-2</v>
      </c>
      <c r="S167" s="39">
        <f t="shared" si="182"/>
        <v>0.30972222222222212</v>
      </c>
      <c r="T167" s="39">
        <f t="shared" si="182"/>
        <v>0.29166666666666674</v>
      </c>
      <c r="U167" s="19">
        <f>SUM(U154:U166)</f>
        <v>266.2</v>
      </c>
      <c r="V167" s="20"/>
      <c r="W167" s="21">
        <f>SUM(W154:W166)</f>
        <v>12511.4</v>
      </c>
      <c r="X167" s="7"/>
    </row>
    <row r="168" spans="1:24" x14ac:dyDescent="0.3">
      <c r="L168" s="95"/>
      <c r="N168" s="1"/>
    </row>
    <row r="169" spans="1:24" ht="15" thickBot="1" x14ac:dyDescent="0.35"/>
    <row r="170" spans="1:24" x14ac:dyDescent="0.3">
      <c r="A170" s="24">
        <v>613</v>
      </c>
      <c r="B170" s="25">
        <v>6113</v>
      </c>
      <c r="C170" s="25" t="s">
        <v>2</v>
      </c>
      <c r="D170" s="25"/>
      <c r="E170" s="25" t="str">
        <f t="shared" ref="E170:E178" si="183">CONCATENATE(C170,D170)</f>
        <v>X</v>
      </c>
      <c r="F170" s="25" t="s">
        <v>134</v>
      </c>
      <c r="G170" s="25">
        <v>1</v>
      </c>
      <c r="H170" s="25" t="str">
        <f t="shared" ref="H170:H178" si="184">CONCATENATE(F170,"/",G170)</f>
        <v>XXX452/1</v>
      </c>
      <c r="I170" s="25" t="s">
        <v>10</v>
      </c>
      <c r="J170" s="25" t="s">
        <v>10</v>
      </c>
      <c r="K170" s="96">
        <v>0.20069444444444443</v>
      </c>
      <c r="L170" s="96">
        <v>0.20138888888888887</v>
      </c>
      <c r="M170" s="25" t="s">
        <v>16</v>
      </c>
      <c r="N170" s="26">
        <v>0.21805555555555556</v>
      </c>
      <c r="O170" s="45" t="s">
        <v>0</v>
      </c>
      <c r="P170" s="25" t="str">
        <f t="shared" ref="P170:P176" si="185">IF(M171=O170,"OK","POZOR")</f>
        <v>OK</v>
      </c>
      <c r="Q170" s="36">
        <f t="shared" ref="Q170:Q178" si="186">IF(ISNUMBER(G170),N170-L170,IF(F170="přejezd",N170-L170,0))</f>
        <v>1.6666666666666691E-2</v>
      </c>
      <c r="R170" s="36">
        <f t="shared" ref="R170:R178" si="187">IF(ISNUMBER(G170),L170-K170,0)</f>
        <v>6.9444444444444198E-4</v>
      </c>
      <c r="S170" s="36">
        <f t="shared" ref="S170:S178" si="188">Q170+R170</f>
        <v>1.7361111111111133E-2</v>
      </c>
      <c r="T170" s="36"/>
      <c r="U170" s="25">
        <v>14.9</v>
      </c>
      <c r="V170" s="25">
        <f>INDEX('Počty dní'!F:J,MATCH(E170,'Počty dní'!H:H,0),4)</f>
        <v>47</v>
      </c>
      <c r="W170" s="27">
        <f t="shared" ref="W170:W178" si="189">V170*U170</f>
        <v>700.30000000000007</v>
      </c>
    </row>
    <row r="171" spans="1:24" x14ac:dyDescent="0.3">
      <c r="A171" s="28">
        <v>613</v>
      </c>
      <c r="B171" s="22">
        <v>6113</v>
      </c>
      <c r="C171" s="22" t="s">
        <v>2</v>
      </c>
      <c r="D171" s="22"/>
      <c r="E171" s="22" t="str">
        <f t="shared" si="183"/>
        <v>X</v>
      </c>
      <c r="F171" s="22" t="s">
        <v>134</v>
      </c>
      <c r="G171" s="22">
        <v>4</v>
      </c>
      <c r="H171" s="22" t="str">
        <f t="shared" si="184"/>
        <v>XXX452/4</v>
      </c>
      <c r="I171" s="22" t="s">
        <v>10</v>
      </c>
      <c r="J171" s="22" t="s">
        <v>10</v>
      </c>
      <c r="K171" s="97">
        <v>0.22777777777777777</v>
      </c>
      <c r="L171" s="97">
        <v>0.22916666666666666</v>
      </c>
      <c r="M171" s="40" t="s">
        <v>0</v>
      </c>
      <c r="N171" s="23">
        <v>0.2638888888888889</v>
      </c>
      <c r="O171" s="22" t="s">
        <v>17</v>
      </c>
      <c r="P171" s="22" t="str">
        <f t="shared" ref="P171:P175" si="190">IF(M172=O171,"OK","POZOR")</f>
        <v>OK</v>
      </c>
      <c r="Q171" s="37">
        <f t="shared" ref="Q171:Q175" si="191">IF(ISNUMBER(G171),N171-L171,IF(F171="přejezd",N171-L171,0))</f>
        <v>3.4722222222222238E-2</v>
      </c>
      <c r="R171" s="37">
        <f t="shared" ref="R171:R175" si="192">IF(ISNUMBER(G171),L171-K171,0)</f>
        <v>1.388888888888884E-3</v>
      </c>
      <c r="S171" s="37">
        <f t="shared" ref="S171:S175" si="193">Q171+R171</f>
        <v>3.6111111111111122E-2</v>
      </c>
      <c r="T171" s="37">
        <f t="shared" ref="T171:T175" si="194">K171-N170</f>
        <v>9.7222222222222154E-3</v>
      </c>
      <c r="U171" s="22">
        <v>31.8</v>
      </c>
      <c r="V171" s="22">
        <f>INDEX('Počty dní'!F:J,MATCH(E171,'Počty dní'!H:H,0),4)</f>
        <v>47</v>
      </c>
      <c r="W171" s="29">
        <f t="shared" si="189"/>
        <v>1494.6000000000001</v>
      </c>
    </row>
    <row r="172" spans="1:24" x14ac:dyDescent="0.3">
      <c r="A172" s="28">
        <v>613</v>
      </c>
      <c r="B172" s="22">
        <v>6113</v>
      </c>
      <c r="C172" s="22" t="s">
        <v>2</v>
      </c>
      <c r="D172" s="22">
        <v>35</v>
      </c>
      <c r="E172" s="22" t="str">
        <f t="shared" ref="E172:E174" si="195">CONCATENATE(C172,D172)</f>
        <v>X35</v>
      </c>
      <c r="F172" s="22" t="s">
        <v>134</v>
      </c>
      <c r="G172" s="22">
        <v>5</v>
      </c>
      <c r="H172" s="22" t="str">
        <f t="shared" si="184"/>
        <v>XXX452/5</v>
      </c>
      <c r="I172" s="22" t="s">
        <v>10</v>
      </c>
      <c r="J172" s="22" t="s">
        <v>10</v>
      </c>
      <c r="K172" s="97">
        <v>0.26944444444444443</v>
      </c>
      <c r="L172" s="97">
        <v>0.27083333333333331</v>
      </c>
      <c r="M172" s="22" t="s">
        <v>17</v>
      </c>
      <c r="N172" s="23">
        <v>0.3034722222222222</v>
      </c>
      <c r="O172" s="40" t="s">
        <v>0</v>
      </c>
      <c r="P172" s="22" t="str">
        <f t="shared" ref="P172:P174" si="196">IF(M173=O172,"OK","POZOR")</f>
        <v>OK</v>
      </c>
      <c r="Q172" s="37">
        <f t="shared" ref="Q172:Q174" si="197">IF(ISNUMBER(G172),N172-L172,IF(F172="přejezd",N172-L172,0))</f>
        <v>3.2638888888888884E-2</v>
      </c>
      <c r="R172" s="37">
        <f t="shared" ref="R172:R174" si="198">IF(ISNUMBER(G172),L172-K172,0)</f>
        <v>1.388888888888884E-3</v>
      </c>
      <c r="S172" s="37">
        <f t="shared" ref="S172:S174" si="199">Q172+R172</f>
        <v>3.4027777777777768E-2</v>
      </c>
      <c r="T172" s="37">
        <f t="shared" ref="T172:T174" si="200">K172-N171</f>
        <v>5.5555555555555358E-3</v>
      </c>
      <c r="U172" s="22">
        <v>31.8</v>
      </c>
      <c r="V172" s="22">
        <f>INDEX('Počty dní'!F:J,MATCH(E172,'Počty dní'!H:H,0),4)</f>
        <v>57</v>
      </c>
      <c r="W172" s="29">
        <f t="shared" si="189"/>
        <v>1812.6000000000001</v>
      </c>
    </row>
    <row r="173" spans="1:24" x14ac:dyDescent="0.3">
      <c r="A173" s="28">
        <v>613</v>
      </c>
      <c r="B173" s="22">
        <v>6113</v>
      </c>
      <c r="C173" s="22" t="s">
        <v>2</v>
      </c>
      <c r="D173" s="22"/>
      <c r="E173" s="22" t="str">
        <f t="shared" si="195"/>
        <v>X</v>
      </c>
      <c r="F173" s="22" t="s">
        <v>29</v>
      </c>
      <c r="G173" s="22"/>
      <c r="H173" s="22" t="str">
        <f t="shared" si="184"/>
        <v>přejezd/</v>
      </c>
      <c r="I173" s="22"/>
      <c r="J173" s="22" t="s">
        <v>10</v>
      </c>
      <c r="K173" s="97">
        <v>0.56041666666666667</v>
      </c>
      <c r="L173" s="97">
        <v>0.56041666666666667</v>
      </c>
      <c r="M173" s="40" t="s">
        <v>0</v>
      </c>
      <c r="N173" s="23">
        <v>0.5625</v>
      </c>
      <c r="O173" s="22" t="s">
        <v>7</v>
      </c>
      <c r="P173" s="22" t="str">
        <f t="shared" si="196"/>
        <v>OK</v>
      </c>
      <c r="Q173" s="37">
        <f t="shared" si="197"/>
        <v>2.0833333333333259E-3</v>
      </c>
      <c r="R173" s="37">
        <f t="shared" si="198"/>
        <v>0</v>
      </c>
      <c r="S173" s="37">
        <f t="shared" si="199"/>
        <v>2.0833333333333259E-3</v>
      </c>
      <c r="T173" s="37">
        <f t="shared" si="200"/>
        <v>0.25694444444444448</v>
      </c>
      <c r="U173" s="22">
        <v>0</v>
      </c>
      <c r="V173" s="22">
        <f>INDEX('Počty dní'!F:J,MATCH(E173,'Počty dní'!H:H,0),4)</f>
        <v>47</v>
      </c>
      <c r="W173" s="29">
        <f t="shared" si="189"/>
        <v>0</v>
      </c>
    </row>
    <row r="174" spans="1:24" x14ac:dyDescent="0.3">
      <c r="A174" s="28">
        <v>613</v>
      </c>
      <c r="B174" s="22">
        <v>6113</v>
      </c>
      <c r="C174" s="22" t="s">
        <v>2</v>
      </c>
      <c r="D174" s="22"/>
      <c r="E174" s="22" t="str">
        <f t="shared" si="195"/>
        <v>X</v>
      </c>
      <c r="F174" s="22" t="s">
        <v>140</v>
      </c>
      <c r="G174" s="22">
        <v>8</v>
      </c>
      <c r="H174" s="22" t="str">
        <f t="shared" si="184"/>
        <v>XXX451/8</v>
      </c>
      <c r="I174" s="22" t="s">
        <v>10</v>
      </c>
      <c r="J174" s="22" t="s">
        <v>10</v>
      </c>
      <c r="K174" s="97">
        <v>0.5625</v>
      </c>
      <c r="L174" s="97">
        <v>0.56388888888888888</v>
      </c>
      <c r="M174" s="22" t="s">
        <v>7</v>
      </c>
      <c r="N174" s="23">
        <v>0.59861111111111109</v>
      </c>
      <c r="O174" s="22" t="s">
        <v>23</v>
      </c>
      <c r="P174" s="22" t="str">
        <f t="shared" si="196"/>
        <v>OK</v>
      </c>
      <c r="Q174" s="37">
        <f t="shared" si="197"/>
        <v>3.472222222222221E-2</v>
      </c>
      <c r="R174" s="37">
        <f t="shared" si="198"/>
        <v>1.388888888888884E-3</v>
      </c>
      <c r="S174" s="37">
        <f t="shared" si="199"/>
        <v>3.6111111111111094E-2</v>
      </c>
      <c r="T174" s="37">
        <f t="shared" si="200"/>
        <v>0</v>
      </c>
      <c r="U174" s="22">
        <v>27.8</v>
      </c>
      <c r="V174" s="22">
        <f>INDEX('Počty dní'!F:J,MATCH(E174,'Počty dní'!H:H,0),4)</f>
        <v>47</v>
      </c>
      <c r="W174" s="29">
        <f t="shared" si="189"/>
        <v>1306.6000000000001</v>
      </c>
    </row>
    <row r="175" spans="1:24" x14ac:dyDescent="0.3">
      <c r="A175" s="28">
        <v>613</v>
      </c>
      <c r="B175" s="22">
        <v>6113</v>
      </c>
      <c r="C175" s="22" t="s">
        <v>2</v>
      </c>
      <c r="D175" s="22"/>
      <c r="E175" s="22" t="str">
        <f t="shared" si="183"/>
        <v>X</v>
      </c>
      <c r="F175" s="22" t="s">
        <v>140</v>
      </c>
      <c r="G175" s="22">
        <v>11</v>
      </c>
      <c r="H175" s="22" t="str">
        <f t="shared" si="184"/>
        <v>XXX451/11</v>
      </c>
      <c r="I175" s="22" t="s">
        <v>10</v>
      </c>
      <c r="J175" s="22" t="s">
        <v>10</v>
      </c>
      <c r="K175" s="97">
        <v>0.59930555555555554</v>
      </c>
      <c r="L175" s="97">
        <v>0.60069444444444442</v>
      </c>
      <c r="M175" s="22" t="s">
        <v>23</v>
      </c>
      <c r="N175" s="23">
        <v>0.62569444444444444</v>
      </c>
      <c r="O175" s="22" t="s">
        <v>0</v>
      </c>
      <c r="P175" s="22" t="str">
        <f t="shared" si="190"/>
        <v>OK</v>
      </c>
      <c r="Q175" s="37">
        <f t="shared" si="191"/>
        <v>2.5000000000000022E-2</v>
      </c>
      <c r="R175" s="37">
        <f t="shared" si="192"/>
        <v>1.388888888888884E-3</v>
      </c>
      <c r="S175" s="37">
        <f t="shared" si="193"/>
        <v>2.6388888888888906E-2</v>
      </c>
      <c r="T175" s="37">
        <f t="shared" si="194"/>
        <v>6.9444444444444198E-4</v>
      </c>
      <c r="U175" s="22">
        <v>22.2</v>
      </c>
      <c r="V175" s="22">
        <f>INDEX('Počty dní'!F:J,MATCH(E175,'Počty dní'!H:H,0),4)</f>
        <v>47</v>
      </c>
      <c r="W175" s="29">
        <f t="shared" si="189"/>
        <v>1043.3999999999999</v>
      </c>
    </row>
    <row r="176" spans="1:24" x14ac:dyDescent="0.3">
      <c r="A176" s="28">
        <v>613</v>
      </c>
      <c r="B176" s="22">
        <v>6113</v>
      </c>
      <c r="C176" s="22" t="s">
        <v>2</v>
      </c>
      <c r="D176" s="22"/>
      <c r="E176" s="22" t="str">
        <f t="shared" si="183"/>
        <v>X</v>
      </c>
      <c r="F176" s="22" t="s">
        <v>134</v>
      </c>
      <c r="G176" s="22">
        <v>16</v>
      </c>
      <c r="H176" s="22" t="str">
        <f t="shared" si="184"/>
        <v>XXX452/16</v>
      </c>
      <c r="I176" s="22" t="s">
        <v>10</v>
      </c>
      <c r="J176" s="22" t="s">
        <v>10</v>
      </c>
      <c r="K176" s="97">
        <v>0.65069444444444446</v>
      </c>
      <c r="L176" s="97">
        <v>0.65277777777777779</v>
      </c>
      <c r="M176" s="40" t="s">
        <v>0</v>
      </c>
      <c r="N176" s="23">
        <v>0.6875</v>
      </c>
      <c r="O176" s="22" t="s">
        <v>17</v>
      </c>
      <c r="P176" s="22" t="str">
        <f t="shared" si="185"/>
        <v>OK</v>
      </c>
      <c r="Q176" s="37">
        <f t="shared" si="186"/>
        <v>3.472222222222221E-2</v>
      </c>
      <c r="R176" s="37">
        <f t="shared" si="187"/>
        <v>2.0833333333333259E-3</v>
      </c>
      <c r="S176" s="37">
        <f t="shared" si="188"/>
        <v>3.6805555555555536E-2</v>
      </c>
      <c r="T176" s="37">
        <f t="shared" ref="T176:T178" si="201">K176-N175</f>
        <v>2.5000000000000022E-2</v>
      </c>
      <c r="U176" s="22">
        <v>31.8</v>
      </c>
      <c r="V176" s="22">
        <f>INDEX('Počty dní'!F:J,MATCH(E176,'Počty dní'!H:H,0),4)</f>
        <v>47</v>
      </c>
      <c r="W176" s="29">
        <f t="shared" si="189"/>
        <v>1494.6000000000001</v>
      </c>
    </row>
    <row r="177" spans="1:24" x14ac:dyDescent="0.3">
      <c r="A177" s="28">
        <v>613</v>
      </c>
      <c r="B177" s="22">
        <v>6113</v>
      </c>
      <c r="C177" s="22" t="s">
        <v>2</v>
      </c>
      <c r="D177" s="22"/>
      <c r="E177" s="22" t="str">
        <f t="shared" si="183"/>
        <v>X</v>
      </c>
      <c r="F177" s="22" t="s">
        <v>134</v>
      </c>
      <c r="G177" s="22">
        <v>21</v>
      </c>
      <c r="H177" s="22" t="str">
        <f t="shared" si="184"/>
        <v>XXX452/21</v>
      </c>
      <c r="I177" s="22" t="s">
        <v>10</v>
      </c>
      <c r="J177" s="22" t="s">
        <v>10</v>
      </c>
      <c r="K177" s="97">
        <v>0.68888888888888899</v>
      </c>
      <c r="L177" s="97">
        <v>0.69097222222222221</v>
      </c>
      <c r="M177" s="22" t="s">
        <v>17</v>
      </c>
      <c r="N177" s="23">
        <v>0.72361111111111109</v>
      </c>
      <c r="O177" s="40" t="s">
        <v>0</v>
      </c>
      <c r="P177" s="22" t="str">
        <f t="shared" ref="P177" si="202">IF(M178=O177,"OK","POZOR")</f>
        <v>OK</v>
      </c>
      <c r="Q177" s="37">
        <f t="shared" ref="Q177" si="203">IF(ISNUMBER(G177),N177-L177,IF(F177="přejezd",N177-L177,0))</f>
        <v>3.2638888888888884E-2</v>
      </c>
      <c r="R177" s="37">
        <f t="shared" ref="R177" si="204">IF(ISNUMBER(G177),L177-K177,0)</f>
        <v>2.0833333333332149E-3</v>
      </c>
      <c r="S177" s="37">
        <f t="shared" ref="S177" si="205">Q177+R177</f>
        <v>3.4722222222222099E-2</v>
      </c>
      <c r="T177" s="37">
        <f t="shared" ref="T177" si="206">K177-N176</f>
        <v>1.388888888888995E-3</v>
      </c>
      <c r="U177" s="22">
        <v>31.8</v>
      </c>
      <c r="V177" s="22">
        <f>INDEX('Počty dní'!F:J,MATCH(E177,'Počty dní'!H:H,0),4)</f>
        <v>47</v>
      </c>
      <c r="W177" s="29">
        <f t="shared" si="189"/>
        <v>1494.6000000000001</v>
      </c>
    </row>
    <row r="178" spans="1:24" ht="15" thickBot="1" x14ac:dyDescent="0.35">
      <c r="A178" s="30">
        <v>613</v>
      </c>
      <c r="B178" s="31">
        <v>6113</v>
      </c>
      <c r="C178" s="31" t="s">
        <v>2</v>
      </c>
      <c r="D178" s="31"/>
      <c r="E178" s="31" t="str">
        <f t="shared" si="183"/>
        <v>X</v>
      </c>
      <c r="F178" s="31" t="s">
        <v>134</v>
      </c>
      <c r="G178" s="31">
        <v>20</v>
      </c>
      <c r="H178" s="31" t="str">
        <f t="shared" si="184"/>
        <v>XXX452/20</v>
      </c>
      <c r="I178" s="31" t="s">
        <v>10</v>
      </c>
      <c r="J178" s="31" t="s">
        <v>10</v>
      </c>
      <c r="K178" s="98">
        <v>0.77569444444444446</v>
      </c>
      <c r="L178" s="98">
        <v>0.77777777777777779</v>
      </c>
      <c r="M178" s="46" t="s">
        <v>0</v>
      </c>
      <c r="N178" s="32">
        <v>0.79236111111111107</v>
      </c>
      <c r="O178" s="31" t="s">
        <v>16</v>
      </c>
      <c r="P178" s="31"/>
      <c r="Q178" s="38">
        <f t="shared" si="186"/>
        <v>1.4583333333333282E-2</v>
      </c>
      <c r="R178" s="38">
        <f t="shared" si="187"/>
        <v>2.0833333333333259E-3</v>
      </c>
      <c r="S178" s="38">
        <f t="shared" si="188"/>
        <v>1.6666666666666607E-2</v>
      </c>
      <c r="T178" s="38">
        <f t="shared" si="201"/>
        <v>5.208333333333337E-2</v>
      </c>
      <c r="U178" s="31">
        <v>12.2</v>
      </c>
      <c r="V178" s="31">
        <f>INDEX('Počty dní'!F:J,MATCH(E178,'Počty dní'!H:H,0),4)</f>
        <v>47</v>
      </c>
      <c r="W178" s="33">
        <f t="shared" si="189"/>
        <v>573.4</v>
      </c>
    </row>
    <row r="179" spans="1:24" ht="15" thickBot="1" x14ac:dyDescent="0.35">
      <c r="A179" s="8" t="str">
        <f ca="1">CONCATENATE(INDIRECT("R[-3]C[0]",FALSE),"celkem")</f>
        <v>613celkem</v>
      </c>
      <c r="B179" s="9"/>
      <c r="C179" s="9" t="str">
        <f ca="1">INDIRECT("R[-1]C[12]",FALSE)</f>
        <v>Pyšel</v>
      </c>
      <c r="D179" s="10"/>
      <c r="E179" s="9"/>
      <c r="F179" s="10"/>
      <c r="G179" s="11"/>
      <c r="H179" s="12"/>
      <c r="I179" s="13"/>
      <c r="J179" s="14" t="str">
        <f ca="1">INDIRECT("R[-2]C[0]",FALSE)</f>
        <v>S</v>
      </c>
      <c r="K179" s="99"/>
      <c r="L179" s="100"/>
      <c r="M179" s="17"/>
      <c r="N179" s="16"/>
      <c r="O179" s="18"/>
      <c r="P179" s="9"/>
      <c r="Q179" s="39">
        <f>SUM(Q170:Q178)</f>
        <v>0.22777777777777775</v>
      </c>
      <c r="R179" s="39">
        <f>SUM(R170:R178)</f>
        <v>1.2499999999999845E-2</v>
      </c>
      <c r="S179" s="39">
        <f>SUM(S170:S178)</f>
        <v>0.24027777777777759</v>
      </c>
      <c r="T179" s="39">
        <f>SUM(T170:T178)</f>
        <v>0.35138888888888908</v>
      </c>
      <c r="U179" s="19">
        <f>SUM(U170:U178)</f>
        <v>204.3</v>
      </c>
      <c r="V179" s="20"/>
      <c r="W179" s="21">
        <f>SUM(W170:W178)</f>
        <v>9920.1</v>
      </c>
      <c r="X179" s="7"/>
    </row>
    <row r="180" spans="1:24" x14ac:dyDescent="0.3">
      <c r="C180" s="1"/>
      <c r="D180" s="1"/>
      <c r="E180" s="1"/>
      <c r="F180" s="1"/>
      <c r="G180" s="1"/>
      <c r="H180" s="1"/>
      <c r="K180" s="95"/>
      <c r="L180" s="95"/>
      <c r="M180" s="1"/>
      <c r="N180" s="1"/>
      <c r="O180" s="1"/>
    </row>
    <row r="181" spans="1:24" ht="15" thickBot="1" x14ac:dyDescent="0.35">
      <c r="L181" s="95"/>
      <c r="N181" s="1"/>
    </row>
    <row r="182" spans="1:24" x14ac:dyDescent="0.3">
      <c r="A182" s="24">
        <v>614</v>
      </c>
      <c r="B182" s="25">
        <v>6114</v>
      </c>
      <c r="C182" s="25" t="s">
        <v>2</v>
      </c>
      <c r="D182" s="25"/>
      <c r="E182" s="25" t="str">
        <f t="shared" ref="E182:E187" si="207">CONCATENATE(C182,D182)</f>
        <v>X</v>
      </c>
      <c r="F182" s="25" t="s">
        <v>142</v>
      </c>
      <c r="G182" s="25">
        <v>2</v>
      </c>
      <c r="H182" s="25" t="str">
        <f t="shared" ref="H182:H187" si="208">CONCATENATE(F182,"/",G182)</f>
        <v>XXX423/2</v>
      </c>
      <c r="I182" s="25" t="s">
        <v>10</v>
      </c>
      <c r="J182" s="25" t="s">
        <v>11</v>
      </c>
      <c r="K182" s="96">
        <v>0.18472222222222223</v>
      </c>
      <c r="L182" s="96">
        <v>0.18541666666666667</v>
      </c>
      <c r="M182" s="25" t="s">
        <v>58</v>
      </c>
      <c r="N182" s="26">
        <v>0.22222222222222221</v>
      </c>
      <c r="O182" s="25" t="s">
        <v>17</v>
      </c>
      <c r="P182" s="25" t="str">
        <f t="shared" ref="P182:P186" si="209">IF(M183=O182,"OK","POZOR")</f>
        <v>OK</v>
      </c>
      <c r="Q182" s="36">
        <f t="shared" ref="Q182:Q187" si="210">IF(ISNUMBER(G182),N182-L182,IF(F182="přejezd",N182-L182,0))</f>
        <v>3.6805555555555536E-2</v>
      </c>
      <c r="R182" s="36">
        <f t="shared" ref="R182:R187" si="211">IF(ISNUMBER(G182),L182-K182,0)</f>
        <v>6.9444444444444198E-4</v>
      </c>
      <c r="S182" s="36">
        <f t="shared" ref="S182:S187" si="212">Q182+R182</f>
        <v>3.7499999999999978E-2</v>
      </c>
      <c r="T182" s="36"/>
      <c r="U182" s="25">
        <v>32.200000000000003</v>
      </c>
      <c r="V182" s="25">
        <f>INDEX('Počty dní'!F:J,MATCH(E182,'Počty dní'!H:H,0),4)</f>
        <v>47</v>
      </c>
      <c r="W182" s="27">
        <f t="shared" ref="W182:W187" si="213">V182*U182</f>
        <v>1513.4</v>
      </c>
    </row>
    <row r="183" spans="1:24" x14ac:dyDescent="0.3">
      <c r="A183" s="28">
        <v>614</v>
      </c>
      <c r="B183" s="22">
        <v>6114</v>
      </c>
      <c r="C183" s="22" t="s">
        <v>2</v>
      </c>
      <c r="D183" s="22"/>
      <c r="E183" s="22" t="str">
        <f t="shared" si="207"/>
        <v>X</v>
      </c>
      <c r="F183" s="22" t="s">
        <v>142</v>
      </c>
      <c r="G183" s="22">
        <v>1</v>
      </c>
      <c r="H183" s="22" t="str">
        <f t="shared" si="208"/>
        <v>XXX423/1</v>
      </c>
      <c r="I183" s="22" t="s">
        <v>11</v>
      </c>
      <c r="J183" s="22" t="s">
        <v>11</v>
      </c>
      <c r="K183" s="97">
        <v>0.23472222222222219</v>
      </c>
      <c r="L183" s="97">
        <v>0.23611111111111113</v>
      </c>
      <c r="M183" s="22" t="s">
        <v>17</v>
      </c>
      <c r="N183" s="23">
        <v>0.2951388888888889</v>
      </c>
      <c r="O183" s="22" t="s">
        <v>56</v>
      </c>
      <c r="P183" s="22" t="str">
        <f t="shared" si="209"/>
        <v>OK</v>
      </c>
      <c r="Q183" s="37">
        <f t="shared" si="210"/>
        <v>5.9027777777777762E-2</v>
      </c>
      <c r="R183" s="37">
        <f t="shared" si="211"/>
        <v>1.3888888888889395E-3</v>
      </c>
      <c r="S183" s="37">
        <f t="shared" si="212"/>
        <v>6.0416666666666702E-2</v>
      </c>
      <c r="T183" s="37">
        <f t="shared" ref="T183:T187" si="214">K183-N182</f>
        <v>1.2499999999999983E-2</v>
      </c>
      <c r="U183" s="22">
        <v>52</v>
      </c>
      <c r="V183" s="22">
        <f>INDEX('Počty dní'!F:J,MATCH(E183,'Počty dní'!H:H,0),4)</f>
        <v>47</v>
      </c>
      <c r="W183" s="29">
        <f t="shared" si="213"/>
        <v>2444</v>
      </c>
    </row>
    <row r="184" spans="1:24" x14ac:dyDescent="0.3">
      <c r="A184" s="28">
        <v>614</v>
      </c>
      <c r="B184" s="22">
        <v>6114</v>
      </c>
      <c r="C184" s="22" t="s">
        <v>2</v>
      </c>
      <c r="D184" s="22"/>
      <c r="E184" s="22" t="str">
        <f>CONCATENATE(C184,D184)</f>
        <v>X</v>
      </c>
      <c r="F184" s="22" t="s">
        <v>142</v>
      </c>
      <c r="G184" s="22">
        <v>10</v>
      </c>
      <c r="H184" s="22" t="str">
        <f>CONCATENATE(F184,"/",G184)</f>
        <v>XXX423/10</v>
      </c>
      <c r="I184" s="22" t="s">
        <v>10</v>
      </c>
      <c r="J184" s="22" t="s">
        <v>11</v>
      </c>
      <c r="K184" s="97">
        <v>0.34930555555555554</v>
      </c>
      <c r="L184" s="97">
        <v>0.35069444444444442</v>
      </c>
      <c r="M184" s="22" t="s">
        <v>56</v>
      </c>
      <c r="N184" s="23">
        <v>0.39027777777777778</v>
      </c>
      <c r="O184" s="22" t="s">
        <v>17</v>
      </c>
      <c r="P184" s="22" t="str">
        <f t="shared" si="209"/>
        <v>OK</v>
      </c>
      <c r="Q184" s="37">
        <f t="shared" si="210"/>
        <v>3.9583333333333359E-2</v>
      </c>
      <c r="R184" s="37">
        <f t="shared" si="211"/>
        <v>1.388888888888884E-3</v>
      </c>
      <c r="S184" s="37">
        <f t="shared" si="212"/>
        <v>4.0972222222222243E-2</v>
      </c>
      <c r="T184" s="37">
        <f t="shared" si="214"/>
        <v>5.4166666666666641E-2</v>
      </c>
      <c r="U184" s="22">
        <v>34.299999999999997</v>
      </c>
      <c r="V184" s="22">
        <f>INDEX('Počty dní'!F:J,MATCH(E184,'Počty dní'!H:H,0),4)</f>
        <v>47</v>
      </c>
      <c r="W184" s="29">
        <f>V184*U184</f>
        <v>1612.1</v>
      </c>
    </row>
    <row r="185" spans="1:24" x14ac:dyDescent="0.3">
      <c r="A185" s="28">
        <v>614</v>
      </c>
      <c r="B185" s="22">
        <v>6114</v>
      </c>
      <c r="C185" s="22" t="s">
        <v>2</v>
      </c>
      <c r="D185" s="22"/>
      <c r="E185" s="22" t="str">
        <f t="shared" si="207"/>
        <v>X</v>
      </c>
      <c r="F185" s="22" t="s">
        <v>142</v>
      </c>
      <c r="G185" s="22">
        <v>7</v>
      </c>
      <c r="H185" s="22" t="str">
        <f t="shared" si="208"/>
        <v>XXX423/7</v>
      </c>
      <c r="I185" s="22" t="s">
        <v>11</v>
      </c>
      <c r="J185" s="22" t="s">
        <v>11</v>
      </c>
      <c r="K185" s="97">
        <v>0.56597222222222221</v>
      </c>
      <c r="L185" s="97">
        <v>0.56944444444444442</v>
      </c>
      <c r="M185" s="22" t="s">
        <v>17</v>
      </c>
      <c r="N185" s="23">
        <v>0.61041666666666672</v>
      </c>
      <c r="O185" s="22" t="s">
        <v>56</v>
      </c>
      <c r="P185" s="22" t="str">
        <f t="shared" si="209"/>
        <v>OK</v>
      </c>
      <c r="Q185" s="37">
        <f t="shared" si="210"/>
        <v>4.0972222222222299E-2</v>
      </c>
      <c r="R185" s="37">
        <f t="shared" si="211"/>
        <v>3.4722222222222099E-3</v>
      </c>
      <c r="S185" s="37">
        <f t="shared" si="212"/>
        <v>4.4444444444444509E-2</v>
      </c>
      <c r="T185" s="37">
        <f t="shared" si="214"/>
        <v>0.17569444444444443</v>
      </c>
      <c r="U185" s="22">
        <v>34.5</v>
      </c>
      <c r="V185" s="22">
        <f>INDEX('Počty dní'!F:J,MATCH(E185,'Počty dní'!H:H,0),4)</f>
        <v>47</v>
      </c>
      <c r="W185" s="29">
        <f t="shared" si="213"/>
        <v>1621.5</v>
      </c>
    </row>
    <row r="186" spans="1:24" x14ac:dyDescent="0.3">
      <c r="A186" s="28">
        <v>614</v>
      </c>
      <c r="B186" s="22">
        <v>6114</v>
      </c>
      <c r="C186" s="22" t="s">
        <v>2</v>
      </c>
      <c r="D186" s="22"/>
      <c r="E186" s="22" t="str">
        <f t="shared" si="207"/>
        <v>X</v>
      </c>
      <c r="F186" s="22" t="s">
        <v>142</v>
      </c>
      <c r="G186" s="22">
        <v>14</v>
      </c>
      <c r="H186" s="22" t="str">
        <f t="shared" si="208"/>
        <v>XXX423/14</v>
      </c>
      <c r="I186" s="22" t="s">
        <v>10</v>
      </c>
      <c r="J186" s="22" t="s">
        <v>11</v>
      </c>
      <c r="K186" s="97">
        <v>0.62152777777777779</v>
      </c>
      <c r="L186" s="97">
        <v>0.625</v>
      </c>
      <c r="M186" s="22" t="s">
        <v>56</v>
      </c>
      <c r="N186" s="23">
        <v>0.68472222222222223</v>
      </c>
      <c r="O186" s="22" t="s">
        <v>17</v>
      </c>
      <c r="P186" s="22" t="str">
        <f t="shared" si="209"/>
        <v>OK</v>
      </c>
      <c r="Q186" s="37">
        <f t="shared" si="210"/>
        <v>5.9722222222222232E-2</v>
      </c>
      <c r="R186" s="37">
        <f t="shared" si="211"/>
        <v>3.4722222222222099E-3</v>
      </c>
      <c r="S186" s="37">
        <f t="shared" si="212"/>
        <v>6.3194444444444442E-2</v>
      </c>
      <c r="T186" s="37">
        <f t="shared" si="214"/>
        <v>1.1111111111111072E-2</v>
      </c>
      <c r="U186" s="22">
        <v>52</v>
      </c>
      <c r="V186" s="22">
        <f>INDEX('Počty dní'!F:J,MATCH(E186,'Počty dní'!H:H,0),4)</f>
        <v>47</v>
      </c>
      <c r="W186" s="29">
        <f t="shared" si="213"/>
        <v>2444</v>
      </c>
    </row>
    <row r="187" spans="1:24" ht="15" thickBot="1" x14ac:dyDescent="0.35">
      <c r="A187" s="30">
        <v>614</v>
      </c>
      <c r="B187" s="31">
        <v>6114</v>
      </c>
      <c r="C187" s="31" t="s">
        <v>2</v>
      </c>
      <c r="D187" s="31"/>
      <c r="E187" s="31" t="str">
        <f t="shared" si="207"/>
        <v>X</v>
      </c>
      <c r="F187" s="31" t="s">
        <v>142</v>
      </c>
      <c r="G187" s="31">
        <v>13</v>
      </c>
      <c r="H187" s="31" t="str">
        <f t="shared" si="208"/>
        <v>XXX423/13</v>
      </c>
      <c r="I187" s="31" t="s">
        <v>10</v>
      </c>
      <c r="J187" s="31" t="s">
        <v>11</v>
      </c>
      <c r="K187" s="98">
        <v>0.69097222222222221</v>
      </c>
      <c r="L187" s="98">
        <v>0.69444444444444453</v>
      </c>
      <c r="M187" s="31" t="s">
        <v>17</v>
      </c>
      <c r="N187" s="32">
        <v>0.73263888888888884</v>
      </c>
      <c r="O187" s="31" t="s">
        <v>58</v>
      </c>
      <c r="P187" s="31"/>
      <c r="Q187" s="38">
        <f t="shared" si="210"/>
        <v>3.8194444444444309E-2</v>
      </c>
      <c r="R187" s="38">
        <f t="shared" si="211"/>
        <v>3.4722222222223209E-3</v>
      </c>
      <c r="S187" s="38">
        <f t="shared" si="212"/>
        <v>4.166666666666663E-2</v>
      </c>
      <c r="T187" s="38">
        <f t="shared" si="214"/>
        <v>6.2499999999999778E-3</v>
      </c>
      <c r="U187" s="31">
        <v>35.4</v>
      </c>
      <c r="V187" s="31">
        <f>INDEX('Počty dní'!F:J,MATCH(E187,'Počty dní'!H:H,0),4)</f>
        <v>47</v>
      </c>
      <c r="W187" s="33">
        <f t="shared" si="213"/>
        <v>1663.8</v>
      </c>
    </row>
    <row r="188" spans="1:24" ht="15" thickBot="1" x14ac:dyDescent="0.35">
      <c r="A188" s="8" t="str">
        <f ca="1">CONCATENATE(INDIRECT("R[-3]C[0]",FALSE),"celkem")</f>
        <v>614celkem</v>
      </c>
      <c r="B188" s="9"/>
      <c r="C188" s="9" t="str">
        <f ca="1">INDIRECT("R[-1]C[12]",FALSE)</f>
        <v>Vlčatín</v>
      </c>
      <c r="D188" s="10"/>
      <c r="E188" s="9"/>
      <c r="F188" s="10"/>
      <c r="G188" s="11"/>
      <c r="H188" s="12"/>
      <c r="I188" s="13"/>
      <c r="J188" s="14" t="str">
        <f ca="1">INDIRECT("R[-2]C[0]",FALSE)</f>
        <v>V</v>
      </c>
      <c r="K188" s="99"/>
      <c r="L188" s="100"/>
      <c r="M188" s="17"/>
      <c r="N188" s="16"/>
      <c r="O188" s="18"/>
      <c r="P188" s="9"/>
      <c r="Q188" s="39">
        <f>SUM(Q182:Q187)</f>
        <v>0.27430555555555547</v>
      </c>
      <c r="R188" s="39">
        <f>SUM(R182:R187)</f>
        <v>1.3888888888889006E-2</v>
      </c>
      <c r="S188" s="39">
        <f>SUM(S182:S187)</f>
        <v>0.28819444444444453</v>
      </c>
      <c r="T188" s="39">
        <f>SUM(T182:T187)</f>
        <v>0.25972222222222208</v>
      </c>
      <c r="U188" s="19">
        <f>SUM(U182:U187)</f>
        <v>240.4</v>
      </c>
      <c r="V188" s="20"/>
      <c r="W188" s="21">
        <f>SUM(W182:W187)</f>
        <v>11298.8</v>
      </c>
      <c r="X188" s="7"/>
    </row>
    <row r="189" spans="1:24" x14ac:dyDescent="0.3">
      <c r="L189" s="95"/>
      <c r="N189" s="1"/>
    </row>
    <row r="190" spans="1:24" ht="15" thickBot="1" x14ac:dyDescent="0.35">
      <c r="L190" s="95"/>
      <c r="N190" s="1"/>
    </row>
    <row r="191" spans="1:24" x14ac:dyDescent="0.3">
      <c r="A191" s="24">
        <v>615</v>
      </c>
      <c r="B191" s="25">
        <v>6115</v>
      </c>
      <c r="C191" s="25" t="s">
        <v>2</v>
      </c>
      <c r="D191" s="25"/>
      <c r="E191" s="25" t="str">
        <f t="shared" ref="E191:E196" si="215">CONCATENATE(C191,D191)</f>
        <v>X</v>
      </c>
      <c r="F191" s="25" t="s">
        <v>142</v>
      </c>
      <c r="G191" s="25">
        <v>6</v>
      </c>
      <c r="H191" s="25" t="str">
        <f t="shared" ref="H191:H196" si="216">CONCATENATE(F191,"/",G191)</f>
        <v>XXX423/6</v>
      </c>
      <c r="I191" s="25" t="s">
        <v>11</v>
      </c>
      <c r="J191" s="25" t="s">
        <v>11</v>
      </c>
      <c r="K191" s="96">
        <v>0.26180555555555557</v>
      </c>
      <c r="L191" s="96">
        <v>0.26319444444444445</v>
      </c>
      <c r="M191" s="25" t="s">
        <v>58</v>
      </c>
      <c r="N191" s="26">
        <v>0.30555555555555552</v>
      </c>
      <c r="O191" s="25" t="s">
        <v>17</v>
      </c>
      <c r="P191" s="25" t="str">
        <f t="shared" ref="P191:P195" si="217">IF(M192=O191,"OK","POZOR")</f>
        <v>OK</v>
      </c>
      <c r="Q191" s="36">
        <f t="shared" ref="Q191:Q195" si="218">IF(ISNUMBER(G191),N191-L191,IF(F191="přejezd",N191-L191,0))</f>
        <v>4.2361111111111072E-2</v>
      </c>
      <c r="R191" s="36">
        <f t="shared" ref="R191:R195" si="219">IF(ISNUMBER(G191),L191-K191,0)</f>
        <v>1.388888888888884E-3</v>
      </c>
      <c r="S191" s="36">
        <f t="shared" ref="S191:S195" si="220">Q191+R191</f>
        <v>4.3749999999999956E-2</v>
      </c>
      <c r="T191" s="36"/>
      <c r="U191" s="25">
        <v>35.6</v>
      </c>
      <c r="V191" s="25">
        <f>INDEX('Počty dní'!F:J,MATCH(E191,'Počty dní'!H:H,0),4)</f>
        <v>47</v>
      </c>
      <c r="W191" s="27">
        <f t="shared" ref="W191:W196" si="221">V191*U191</f>
        <v>1673.2</v>
      </c>
    </row>
    <row r="192" spans="1:24" x14ac:dyDescent="0.3">
      <c r="A192" s="28">
        <v>615</v>
      </c>
      <c r="B192" s="22">
        <v>6115</v>
      </c>
      <c r="C192" s="22" t="s">
        <v>2</v>
      </c>
      <c r="D192" s="22"/>
      <c r="E192" s="22" t="str">
        <f t="shared" si="215"/>
        <v>X</v>
      </c>
      <c r="F192" s="22" t="s">
        <v>142</v>
      </c>
      <c r="G192" s="22">
        <v>5</v>
      </c>
      <c r="H192" s="22" t="str">
        <f t="shared" si="216"/>
        <v>XXX423/5</v>
      </c>
      <c r="I192" s="22" t="s">
        <v>10</v>
      </c>
      <c r="J192" s="22" t="s">
        <v>11</v>
      </c>
      <c r="K192" s="97">
        <v>0.44236111111111115</v>
      </c>
      <c r="L192" s="97">
        <v>0.44444444444444442</v>
      </c>
      <c r="M192" s="22" t="s">
        <v>17</v>
      </c>
      <c r="N192" s="23">
        <v>0.48541666666666666</v>
      </c>
      <c r="O192" s="22" t="s">
        <v>56</v>
      </c>
      <c r="P192" s="22" t="str">
        <f t="shared" si="217"/>
        <v>OK</v>
      </c>
      <c r="Q192" s="37">
        <f t="shared" si="218"/>
        <v>4.0972222222222243E-2</v>
      </c>
      <c r="R192" s="37">
        <f t="shared" si="219"/>
        <v>2.0833333333332704E-3</v>
      </c>
      <c r="S192" s="37">
        <f t="shared" si="220"/>
        <v>4.3055555555555514E-2</v>
      </c>
      <c r="T192" s="37">
        <f t="shared" ref="T192:T195" si="222">K192-N191</f>
        <v>0.13680555555555562</v>
      </c>
      <c r="U192" s="22">
        <v>37.5</v>
      </c>
      <c r="V192" s="22">
        <f>INDEX('Počty dní'!F:J,MATCH(E192,'Počty dní'!H:H,0),4)</f>
        <v>47</v>
      </c>
      <c r="W192" s="29">
        <f t="shared" si="221"/>
        <v>1762.5</v>
      </c>
    </row>
    <row r="193" spans="1:24" x14ac:dyDescent="0.3">
      <c r="A193" s="28">
        <v>615</v>
      </c>
      <c r="B193" s="22">
        <v>6115</v>
      </c>
      <c r="C193" s="22" t="s">
        <v>2</v>
      </c>
      <c r="D193" s="22"/>
      <c r="E193" s="22" t="str">
        <f t="shared" si="215"/>
        <v>X</v>
      </c>
      <c r="F193" s="22" t="s">
        <v>142</v>
      </c>
      <c r="G193" s="22">
        <v>12</v>
      </c>
      <c r="H193" s="22" t="str">
        <f t="shared" si="216"/>
        <v>XXX423/12</v>
      </c>
      <c r="I193" s="22" t="s">
        <v>11</v>
      </c>
      <c r="J193" s="22" t="s">
        <v>11</v>
      </c>
      <c r="K193" s="97">
        <v>0.53819444444444442</v>
      </c>
      <c r="L193" s="97">
        <v>0.54166666666666663</v>
      </c>
      <c r="M193" s="22" t="s">
        <v>56</v>
      </c>
      <c r="N193" s="23">
        <v>0.60138888888888886</v>
      </c>
      <c r="O193" s="22" t="s">
        <v>17</v>
      </c>
      <c r="P193" s="22" t="str">
        <f t="shared" si="217"/>
        <v>OK</v>
      </c>
      <c r="Q193" s="37">
        <f t="shared" si="218"/>
        <v>5.9722222222222232E-2</v>
      </c>
      <c r="R193" s="37">
        <f t="shared" si="219"/>
        <v>3.4722222222222099E-3</v>
      </c>
      <c r="S193" s="37">
        <f t="shared" si="220"/>
        <v>6.3194444444444442E-2</v>
      </c>
      <c r="T193" s="37">
        <f t="shared" si="222"/>
        <v>5.2777777777777757E-2</v>
      </c>
      <c r="U193" s="22">
        <v>52</v>
      </c>
      <c r="V193" s="22">
        <f>INDEX('Počty dní'!F:J,MATCH(E193,'Počty dní'!H:H,0),4)</f>
        <v>47</v>
      </c>
      <c r="W193" s="29">
        <f t="shared" si="221"/>
        <v>2444</v>
      </c>
    </row>
    <row r="194" spans="1:24" x14ac:dyDescent="0.3">
      <c r="A194" s="28">
        <v>615</v>
      </c>
      <c r="B194" s="22">
        <v>6115</v>
      </c>
      <c r="C194" s="22" t="s">
        <v>2</v>
      </c>
      <c r="D194" s="22"/>
      <c r="E194" s="22" t="str">
        <f t="shared" si="215"/>
        <v>X</v>
      </c>
      <c r="F194" s="22" t="s">
        <v>142</v>
      </c>
      <c r="G194" s="22">
        <v>9</v>
      </c>
      <c r="H194" s="22" t="str">
        <f t="shared" si="216"/>
        <v>XXX423/9</v>
      </c>
      <c r="I194" s="22" t="s">
        <v>11</v>
      </c>
      <c r="J194" s="22" t="s">
        <v>11</v>
      </c>
      <c r="K194" s="97">
        <v>0.60763888888888895</v>
      </c>
      <c r="L194" s="97">
        <v>0.61111111111111105</v>
      </c>
      <c r="M194" s="22" t="s">
        <v>17</v>
      </c>
      <c r="N194" s="23">
        <v>0.65208333333333335</v>
      </c>
      <c r="O194" s="22" t="s">
        <v>56</v>
      </c>
      <c r="P194" s="22" t="str">
        <f t="shared" si="217"/>
        <v>OK</v>
      </c>
      <c r="Q194" s="37">
        <f t="shared" si="218"/>
        <v>4.0972222222222299E-2</v>
      </c>
      <c r="R194" s="37">
        <f t="shared" si="219"/>
        <v>3.4722222222220989E-3</v>
      </c>
      <c r="S194" s="37">
        <f t="shared" si="220"/>
        <v>4.4444444444444398E-2</v>
      </c>
      <c r="T194" s="37">
        <f t="shared" si="222"/>
        <v>6.2500000000000888E-3</v>
      </c>
      <c r="U194" s="22">
        <v>37.5</v>
      </c>
      <c r="V194" s="22">
        <f>INDEX('Počty dní'!F:J,MATCH(E194,'Počty dní'!H:H,0),4)</f>
        <v>47</v>
      </c>
      <c r="W194" s="29">
        <f t="shared" si="221"/>
        <v>1762.5</v>
      </c>
    </row>
    <row r="195" spans="1:24" x14ac:dyDescent="0.3">
      <c r="A195" s="28">
        <v>615</v>
      </c>
      <c r="B195" s="22">
        <v>6115</v>
      </c>
      <c r="C195" s="22" t="s">
        <v>2</v>
      </c>
      <c r="D195" s="22"/>
      <c r="E195" s="22" t="str">
        <f t="shared" si="215"/>
        <v>X</v>
      </c>
      <c r="F195" s="22" t="s">
        <v>142</v>
      </c>
      <c r="G195" s="22">
        <v>16</v>
      </c>
      <c r="H195" s="22" t="str">
        <f t="shared" si="216"/>
        <v>XXX423/16</v>
      </c>
      <c r="I195" s="22" t="s">
        <v>10</v>
      </c>
      <c r="J195" s="22" t="s">
        <v>11</v>
      </c>
      <c r="K195" s="97">
        <v>0.70694444444444438</v>
      </c>
      <c r="L195" s="97">
        <v>0.70833333333333337</v>
      </c>
      <c r="M195" s="22" t="s">
        <v>56</v>
      </c>
      <c r="N195" s="23">
        <v>0.73888888888888893</v>
      </c>
      <c r="O195" s="22" t="s">
        <v>17</v>
      </c>
      <c r="P195" s="22" t="str">
        <f t="shared" si="217"/>
        <v>OK</v>
      </c>
      <c r="Q195" s="37">
        <f t="shared" si="218"/>
        <v>3.0555555555555558E-2</v>
      </c>
      <c r="R195" s="37">
        <f t="shared" si="219"/>
        <v>1.388888888888995E-3</v>
      </c>
      <c r="S195" s="37">
        <f t="shared" si="220"/>
        <v>3.1944444444444553E-2</v>
      </c>
      <c r="T195" s="37">
        <f t="shared" si="222"/>
        <v>5.4861111111111027E-2</v>
      </c>
      <c r="U195" s="22">
        <v>28.9</v>
      </c>
      <c r="V195" s="22">
        <f>INDEX('Počty dní'!F:J,MATCH(E195,'Počty dní'!H:H,0),4)</f>
        <v>47</v>
      </c>
      <c r="W195" s="29">
        <f t="shared" si="221"/>
        <v>1358.3</v>
      </c>
    </row>
    <row r="196" spans="1:24" ht="15" thickBot="1" x14ac:dyDescent="0.35">
      <c r="A196" s="30">
        <v>615</v>
      </c>
      <c r="B196" s="31">
        <v>6115</v>
      </c>
      <c r="C196" s="31" t="s">
        <v>2</v>
      </c>
      <c r="D196" s="31"/>
      <c r="E196" s="31" t="str">
        <f t="shared" si="215"/>
        <v>X</v>
      </c>
      <c r="F196" s="31" t="s">
        <v>142</v>
      </c>
      <c r="G196" s="31">
        <v>15</v>
      </c>
      <c r="H196" s="31" t="str">
        <f t="shared" si="216"/>
        <v>XXX423/15</v>
      </c>
      <c r="I196" s="31" t="s">
        <v>10</v>
      </c>
      <c r="J196" s="31" t="s">
        <v>11</v>
      </c>
      <c r="K196" s="98">
        <v>0.77638888888888891</v>
      </c>
      <c r="L196" s="98">
        <v>0.77777777777777779</v>
      </c>
      <c r="M196" s="31" t="s">
        <v>17</v>
      </c>
      <c r="N196" s="32">
        <v>0.8125</v>
      </c>
      <c r="O196" s="31" t="s">
        <v>58</v>
      </c>
      <c r="P196" s="31"/>
      <c r="Q196" s="38">
        <f t="shared" ref="Q196" si="223">IF(ISNUMBER(G196),N196-L196,IF(F196="přejezd",N196-L196,0))</f>
        <v>3.472222222222221E-2</v>
      </c>
      <c r="R196" s="38">
        <f t="shared" ref="R196" si="224">IF(ISNUMBER(G196),L196-K196,0)</f>
        <v>1.388888888888884E-3</v>
      </c>
      <c r="S196" s="38">
        <f t="shared" ref="S196" si="225">Q196+R196</f>
        <v>3.6111111111111094E-2</v>
      </c>
      <c r="T196" s="38">
        <f t="shared" ref="T196" si="226">K196-N195</f>
        <v>3.7499999999999978E-2</v>
      </c>
      <c r="U196" s="31">
        <v>32.200000000000003</v>
      </c>
      <c r="V196" s="31">
        <f>INDEX('Počty dní'!F:J,MATCH(E196,'Počty dní'!H:H,0),4)</f>
        <v>47</v>
      </c>
      <c r="W196" s="33">
        <f t="shared" si="221"/>
        <v>1513.4</v>
      </c>
    </row>
    <row r="197" spans="1:24" ht="15" thickBot="1" x14ac:dyDescent="0.35">
      <c r="A197" s="8" t="str">
        <f ca="1">CONCATENATE(INDIRECT("R[-3]C[0]",FALSE),"celkem")</f>
        <v>615celkem</v>
      </c>
      <c r="B197" s="9"/>
      <c r="C197" s="9" t="str">
        <f ca="1">INDIRECT("R[-1]C[12]",FALSE)</f>
        <v>Vlčatín</v>
      </c>
      <c r="D197" s="10"/>
      <c r="E197" s="9"/>
      <c r="F197" s="10"/>
      <c r="G197" s="11"/>
      <c r="H197" s="12"/>
      <c r="I197" s="13"/>
      <c r="J197" s="14" t="str">
        <f ca="1">INDIRECT("R[-2]C[0]",FALSE)</f>
        <v>V</v>
      </c>
      <c r="K197" s="99"/>
      <c r="L197" s="100"/>
      <c r="M197" s="17"/>
      <c r="N197" s="16"/>
      <c r="O197" s="18"/>
      <c r="P197" s="9"/>
      <c r="Q197" s="39">
        <f>SUM(Q191:Q196)</f>
        <v>0.24930555555555561</v>
      </c>
      <c r="R197" s="39">
        <f>SUM(R191:R196)</f>
        <v>1.3194444444444342E-2</v>
      </c>
      <c r="S197" s="39">
        <f>SUM(S191:S196)</f>
        <v>0.26249999999999996</v>
      </c>
      <c r="T197" s="39">
        <f>SUM(T191:T196)</f>
        <v>0.28819444444444448</v>
      </c>
      <c r="U197" s="19">
        <f>SUM(U191:U196)</f>
        <v>223.7</v>
      </c>
      <c r="V197" s="20"/>
      <c r="W197" s="21">
        <f>SUM(W191:W196)</f>
        <v>10513.9</v>
      </c>
      <c r="X197" s="7"/>
    </row>
    <row r="198" spans="1:24" x14ac:dyDescent="0.3">
      <c r="L198" s="95"/>
      <c r="N198" s="1"/>
    </row>
    <row r="199" spans="1:24" ht="15" thickBot="1" x14ac:dyDescent="0.35">
      <c r="L199" s="95"/>
      <c r="N199" s="1"/>
      <c r="O199" s="1"/>
    </row>
    <row r="200" spans="1:24" x14ac:dyDescent="0.3">
      <c r="A200" s="24">
        <v>617</v>
      </c>
      <c r="B200" s="25">
        <v>6117</v>
      </c>
      <c r="C200" s="25" t="s">
        <v>2</v>
      </c>
      <c r="D200" s="25"/>
      <c r="E200" s="25" t="str">
        <f t="shared" ref="E200:E205" si="227">CONCATENATE(C200,D200)</f>
        <v>X</v>
      </c>
      <c r="F200" s="25" t="s">
        <v>135</v>
      </c>
      <c r="G200" s="25">
        <v>1</v>
      </c>
      <c r="H200" s="25" t="str">
        <f t="shared" ref="H200:H205" si="228">CONCATENATE(F200,"/",G200)</f>
        <v>XXX455/1</v>
      </c>
      <c r="I200" s="25" t="s">
        <v>10</v>
      </c>
      <c r="J200" s="25" t="s">
        <v>11</v>
      </c>
      <c r="K200" s="96">
        <v>0.22083333333333333</v>
      </c>
      <c r="L200" s="96">
        <v>0.22222222222222221</v>
      </c>
      <c r="M200" s="25" t="s">
        <v>17</v>
      </c>
      <c r="N200" s="26">
        <v>0.25555555555555559</v>
      </c>
      <c r="O200" s="25" t="s">
        <v>1</v>
      </c>
      <c r="P200" s="25" t="str">
        <f t="shared" ref="P200:P204" si="229">IF(M201=O200,"OK","POZOR")</f>
        <v>OK</v>
      </c>
      <c r="Q200" s="36">
        <f t="shared" ref="Q200:Q205" si="230">IF(ISNUMBER(G200),N200-L200,IF(F200="přejezd",N200-L200,0))</f>
        <v>3.3333333333333381E-2</v>
      </c>
      <c r="R200" s="36">
        <f t="shared" ref="R200:R205" si="231">IF(ISNUMBER(G200),L200-K200,0)</f>
        <v>1.388888888888884E-3</v>
      </c>
      <c r="S200" s="36">
        <f t="shared" ref="S200:S205" si="232">Q200+R200</f>
        <v>3.4722222222222265E-2</v>
      </c>
      <c r="T200" s="36"/>
      <c r="U200" s="25">
        <v>36</v>
      </c>
      <c r="V200" s="25">
        <f>INDEX('Počty dní'!F:J,MATCH(E200,'Počty dní'!H:H,0),4)</f>
        <v>47</v>
      </c>
      <c r="W200" s="27">
        <f t="shared" ref="W200:W205" si="233">V200*U200</f>
        <v>1692</v>
      </c>
    </row>
    <row r="201" spans="1:24" x14ac:dyDescent="0.3">
      <c r="A201" s="28">
        <v>617</v>
      </c>
      <c r="B201" s="22">
        <v>6117</v>
      </c>
      <c r="C201" s="22" t="s">
        <v>2</v>
      </c>
      <c r="D201" s="22"/>
      <c r="E201" s="22" t="str">
        <f t="shared" si="227"/>
        <v>X</v>
      </c>
      <c r="F201" s="22" t="s">
        <v>135</v>
      </c>
      <c r="G201" s="22">
        <v>6</v>
      </c>
      <c r="H201" s="22" t="str">
        <f t="shared" si="228"/>
        <v>XXX455/6</v>
      </c>
      <c r="I201" s="22" t="s">
        <v>11</v>
      </c>
      <c r="J201" s="22" t="s">
        <v>11</v>
      </c>
      <c r="K201" s="97">
        <v>0.25625000000000003</v>
      </c>
      <c r="L201" s="97">
        <v>0.25694444444444448</v>
      </c>
      <c r="M201" s="22" t="s">
        <v>1</v>
      </c>
      <c r="N201" s="23">
        <v>0.30902777777777779</v>
      </c>
      <c r="O201" s="22" t="s">
        <v>17</v>
      </c>
      <c r="P201" s="22" t="str">
        <f t="shared" si="229"/>
        <v>OK</v>
      </c>
      <c r="Q201" s="37">
        <f t="shared" si="230"/>
        <v>5.2083333333333315E-2</v>
      </c>
      <c r="R201" s="37">
        <f t="shared" si="231"/>
        <v>6.9444444444444198E-4</v>
      </c>
      <c r="S201" s="37">
        <f t="shared" si="232"/>
        <v>5.2777777777777757E-2</v>
      </c>
      <c r="T201" s="37">
        <f t="shared" ref="T201:T205" si="234">K201-N200</f>
        <v>6.9444444444444198E-4</v>
      </c>
      <c r="U201" s="22">
        <v>43</v>
      </c>
      <c r="V201" s="22">
        <f>INDEX('Počty dní'!F:J,MATCH(E201,'Počty dní'!H:H,0),4)</f>
        <v>47</v>
      </c>
      <c r="W201" s="29">
        <f t="shared" si="233"/>
        <v>2021</v>
      </c>
    </row>
    <row r="202" spans="1:24" x14ac:dyDescent="0.3">
      <c r="A202" s="28">
        <v>617</v>
      </c>
      <c r="B202" s="22">
        <v>6117</v>
      </c>
      <c r="C202" s="22" t="s">
        <v>2</v>
      </c>
      <c r="D202" s="22"/>
      <c r="E202" s="22" t="str">
        <f>CONCATENATE(C202,D202)</f>
        <v>X</v>
      </c>
      <c r="F202" s="22" t="s">
        <v>135</v>
      </c>
      <c r="G202" s="22">
        <v>9</v>
      </c>
      <c r="H202" s="22" t="str">
        <f>CONCATENATE(F202,"/",G202)</f>
        <v>XXX455/9</v>
      </c>
      <c r="I202" s="22" t="s">
        <v>10</v>
      </c>
      <c r="J202" s="22" t="s">
        <v>11</v>
      </c>
      <c r="K202" s="97">
        <v>0.52083333333333337</v>
      </c>
      <c r="L202" s="97">
        <v>0.52430555555555558</v>
      </c>
      <c r="M202" s="22" t="s">
        <v>17</v>
      </c>
      <c r="N202" s="23">
        <v>0.55902777777777779</v>
      </c>
      <c r="O202" s="22" t="s">
        <v>5</v>
      </c>
      <c r="P202" s="22" t="str">
        <f t="shared" si="229"/>
        <v>OK</v>
      </c>
      <c r="Q202" s="37">
        <f t="shared" si="230"/>
        <v>3.472222222222221E-2</v>
      </c>
      <c r="R202" s="37">
        <f t="shared" si="231"/>
        <v>3.4722222222222099E-3</v>
      </c>
      <c r="S202" s="37">
        <f t="shared" si="232"/>
        <v>3.819444444444442E-2</v>
      </c>
      <c r="T202" s="37">
        <f t="shared" si="234"/>
        <v>0.21180555555555558</v>
      </c>
      <c r="U202">
        <v>35.200000000000003</v>
      </c>
      <c r="V202" s="22">
        <f>INDEX('Počty dní'!F:J,MATCH(E202,'Počty dní'!H:H,0),4)</f>
        <v>47</v>
      </c>
      <c r="W202" s="29">
        <f>V202*U202</f>
        <v>1654.4</v>
      </c>
    </row>
    <row r="203" spans="1:24" x14ac:dyDescent="0.3">
      <c r="A203" s="28">
        <v>617</v>
      </c>
      <c r="B203" s="22">
        <v>6117</v>
      </c>
      <c r="C203" s="22" t="s">
        <v>2</v>
      </c>
      <c r="D203" s="22"/>
      <c r="E203" s="22" t="str">
        <f t="shared" si="227"/>
        <v>X</v>
      </c>
      <c r="F203" s="22" t="s">
        <v>135</v>
      </c>
      <c r="G203" s="22">
        <v>18</v>
      </c>
      <c r="H203" s="22" t="str">
        <f t="shared" si="228"/>
        <v>XXX455/18</v>
      </c>
      <c r="I203" s="22" t="s">
        <v>10</v>
      </c>
      <c r="J203" s="22" t="s">
        <v>11</v>
      </c>
      <c r="K203" s="97">
        <v>0.60138888888888886</v>
      </c>
      <c r="L203" s="97">
        <v>0.6020833333333333</v>
      </c>
      <c r="M203" s="22" t="s">
        <v>5</v>
      </c>
      <c r="N203" s="23">
        <v>0.64236111111111105</v>
      </c>
      <c r="O203" s="22" t="s">
        <v>17</v>
      </c>
      <c r="P203" s="22" t="str">
        <f t="shared" si="229"/>
        <v>OK</v>
      </c>
      <c r="Q203" s="37">
        <f t="shared" si="230"/>
        <v>4.0277777777777746E-2</v>
      </c>
      <c r="R203" s="37">
        <f t="shared" si="231"/>
        <v>6.9444444444444198E-4</v>
      </c>
      <c r="S203" s="37">
        <f t="shared" si="232"/>
        <v>4.0972222222222188E-2</v>
      </c>
      <c r="T203" s="37">
        <f t="shared" si="234"/>
        <v>4.2361111111111072E-2</v>
      </c>
      <c r="U203" s="22">
        <v>38.9</v>
      </c>
      <c r="V203" s="22">
        <f>INDEX('Počty dní'!F:J,MATCH(E203,'Počty dní'!H:H,0),4)</f>
        <v>47</v>
      </c>
      <c r="W203" s="29">
        <f t="shared" si="233"/>
        <v>1828.3</v>
      </c>
    </row>
    <row r="204" spans="1:24" x14ac:dyDescent="0.3">
      <c r="A204" s="28">
        <v>617</v>
      </c>
      <c r="B204" s="22">
        <v>6117</v>
      </c>
      <c r="C204" s="22" t="s">
        <v>2</v>
      </c>
      <c r="D204" s="22"/>
      <c r="E204" s="22" t="str">
        <f t="shared" si="227"/>
        <v>X</v>
      </c>
      <c r="F204" s="22" t="s">
        <v>132</v>
      </c>
      <c r="G204" s="22">
        <v>19</v>
      </c>
      <c r="H204" s="22" t="str">
        <f t="shared" si="228"/>
        <v>XXX105/19</v>
      </c>
      <c r="I204" s="22" t="s">
        <v>10</v>
      </c>
      <c r="J204" s="22" t="s">
        <v>11</v>
      </c>
      <c r="K204" s="97">
        <v>0.6875</v>
      </c>
      <c r="L204" s="97">
        <v>0.69097222222222221</v>
      </c>
      <c r="M204" s="22" t="s">
        <v>17</v>
      </c>
      <c r="N204" s="23">
        <v>0.73958333333333337</v>
      </c>
      <c r="O204" s="22" t="s">
        <v>23</v>
      </c>
      <c r="P204" s="22" t="str">
        <f t="shared" si="229"/>
        <v>OK</v>
      </c>
      <c r="Q204" s="37">
        <f t="shared" si="230"/>
        <v>4.861111111111116E-2</v>
      </c>
      <c r="R204" s="37">
        <f t="shared" si="231"/>
        <v>3.4722222222222099E-3</v>
      </c>
      <c r="S204" s="37">
        <f t="shared" si="232"/>
        <v>5.208333333333337E-2</v>
      </c>
      <c r="T204" s="37">
        <f t="shared" si="234"/>
        <v>4.5138888888888951E-2</v>
      </c>
      <c r="U204" s="22">
        <v>41.6</v>
      </c>
      <c r="V204" s="22">
        <f>INDEX('Počty dní'!F:J,MATCH(E204,'Počty dní'!H:H,0),4)</f>
        <v>47</v>
      </c>
      <c r="W204" s="29">
        <f t="shared" si="233"/>
        <v>1955.2</v>
      </c>
    </row>
    <row r="205" spans="1:24" ht="15" thickBot="1" x14ac:dyDescent="0.35">
      <c r="A205" s="30">
        <v>617</v>
      </c>
      <c r="B205" s="31">
        <v>6117</v>
      </c>
      <c r="C205" s="31" t="s">
        <v>2</v>
      </c>
      <c r="D205" s="31"/>
      <c r="E205" s="31" t="str">
        <f t="shared" si="227"/>
        <v>X</v>
      </c>
      <c r="F205" s="31" t="s">
        <v>132</v>
      </c>
      <c r="G205" s="31">
        <v>22</v>
      </c>
      <c r="H205" s="31" t="str">
        <f t="shared" si="228"/>
        <v>XXX105/22</v>
      </c>
      <c r="I205" s="31" t="s">
        <v>10</v>
      </c>
      <c r="J205" s="31" t="s">
        <v>11</v>
      </c>
      <c r="K205" s="98">
        <v>0.75694444444444453</v>
      </c>
      <c r="L205" s="98">
        <v>0.75902777777777775</v>
      </c>
      <c r="M205" s="31" t="s">
        <v>23</v>
      </c>
      <c r="N205" s="32">
        <v>0.80902777777777779</v>
      </c>
      <c r="O205" s="31" t="s">
        <v>17</v>
      </c>
      <c r="P205" s="31"/>
      <c r="Q205" s="38">
        <f t="shared" si="230"/>
        <v>5.0000000000000044E-2</v>
      </c>
      <c r="R205" s="38">
        <f t="shared" si="231"/>
        <v>2.0833333333332149E-3</v>
      </c>
      <c r="S205" s="38">
        <f t="shared" si="232"/>
        <v>5.2083333333333259E-2</v>
      </c>
      <c r="T205" s="38">
        <f t="shared" si="234"/>
        <v>1.736111111111116E-2</v>
      </c>
      <c r="U205" s="31">
        <v>41.6</v>
      </c>
      <c r="V205" s="31">
        <f>INDEX('Počty dní'!F:J,MATCH(E205,'Počty dní'!H:H,0),4)</f>
        <v>47</v>
      </c>
      <c r="W205" s="33">
        <f t="shared" si="233"/>
        <v>1955.2</v>
      </c>
    </row>
    <row r="206" spans="1:24" ht="15" thickBot="1" x14ac:dyDescent="0.35">
      <c r="A206" s="8" t="str">
        <f ca="1">CONCATENATE(INDIRECT("R[-3]C[0]",FALSE),"celkem")</f>
        <v>617celkem</v>
      </c>
      <c r="B206" s="9"/>
      <c r="C206" s="9" t="str">
        <f ca="1">INDIRECT("R[-1]C[12]",FALSE)</f>
        <v>Třebíč,,aut.nádr.</v>
      </c>
      <c r="D206" s="10"/>
      <c r="E206" s="9"/>
      <c r="F206" s="10"/>
      <c r="G206" s="11"/>
      <c r="H206" s="12"/>
      <c r="I206" s="13"/>
      <c r="J206" s="14" t="str">
        <f ca="1">INDIRECT("R[-2]C[0]",FALSE)</f>
        <v>V</v>
      </c>
      <c r="K206" s="99"/>
      <c r="L206" s="100"/>
      <c r="M206" s="17"/>
      <c r="N206" s="16"/>
      <c r="O206" s="18"/>
      <c r="P206" s="9"/>
      <c r="Q206" s="39">
        <f>SUM(Q200:Q205)</f>
        <v>0.25902777777777786</v>
      </c>
      <c r="R206" s="39">
        <f>SUM(R200:R205)</f>
        <v>1.1805555555555403E-2</v>
      </c>
      <c r="S206" s="39">
        <f>SUM(S200:S205)</f>
        <v>0.27083333333333326</v>
      </c>
      <c r="T206" s="39">
        <f>SUM(T200:T205)</f>
        <v>0.3173611111111112</v>
      </c>
      <c r="U206" s="19">
        <f>SUM(U200:U205)</f>
        <v>236.29999999999998</v>
      </c>
      <c r="V206" s="20"/>
      <c r="W206" s="21">
        <f>SUM(W200:W205)</f>
        <v>11106.1</v>
      </c>
      <c r="X206" s="7"/>
    </row>
    <row r="207" spans="1:24" x14ac:dyDescent="0.3">
      <c r="L207" s="95"/>
      <c r="N207" s="1"/>
    </row>
    <row r="208" spans="1:24" ht="15" thickBot="1" x14ac:dyDescent="0.35"/>
    <row r="209" spans="1:24" x14ac:dyDescent="0.3">
      <c r="A209" s="24">
        <v>618</v>
      </c>
      <c r="B209" s="25">
        <v>6118</v>
      </c>
      <c r="C209" s="25" t="s">
        <v>2</v>
      </c>
      <c r="D209" s="25"/>
      <c r="E209" s="25" t="str">
        <f t="shared" ref="E209:E218" si="235">CONCATENATE(C209,D209)</f>
        <v>X</v>
      </c>
      <c r="F209" s="25" t="s">
        <v>132</v>
      </c>
      <c r="G209" s="25">
        <v>1</v>
      </c>
      <c r="H209" s="25" t="str">
        <f t="shared" ref="H209:H218" si="236">CONCATENATE(F209,"/",G209)</f>
        <v>XXX105/1</v>
      </c>
      <c r="I209" s="25" t="s">
        <v>10</v>
      </c>
      <c r="J209" s="25" t="s">
        <v>10</v>
      </c>
      <c r="K209" s="96">
        <v>0.18611111111111112</v>
      </c>
      <c r="L209" s="96">
        <v>0.1875</v>
      </c>
      <c r="M209" s="25" t="s">
        <v>17</v>
      </c>
      <c r="N209" s="26">
        <v>0.23402777777777781</v>
      </c>
      <c r="O209" s="25" t="s">
        <v>23</v>
      </c>
      <c r="P209" s="25" t="str">
        <f t="shared" ref="P209:P217" si="237">IF(M210=O209,"OK","POZOR")</f>
        <v>OK</v>
      </c>
      <c r="Q209" s="36">
        <f t="shared" ref="Q209:Q218" si="238">IF(ISNUMBER(G209),N209-L209,IF(F209="přejezd",N209-L209,0))</f>
        <v>4.6527777777777807E-2</v>
      </c>
      <c r="R209" s="36">
        <f t="shared" ref="R209:R218" si="239">IF(ISNUMBER(G209),L209-K209,0)</f>
        <v>1.388888888888884E-3</v>
      </c>
      <c r="S209" s="36">
        <f t="shared" ref="S209:S218" si="240">Q209+R209</f>
        <v>4.7916666666666691E-2</v>
      </c>
      <c r="T209" s="36"/>
      <c r="U209" s="25">
        <v>41.6</v>
      </c>
      <c r="V209" s="25">
        <f>INDEX('Počty dní'!F:J,MATCH(E209,'Počty dní'!H:H,0),4)</f>
        <v>47</v>
      </c>
      <c r="W209" s="27">
        <f t="shared" ref="W209:W218" si="241">V209*U209</f>
        <v>1955.2</v>
      </c>
    </row>
    <row r="210" spans="1:24" x14ac:dyDescent="0.3">
      <c r="A210" s="28">
        <v>618</v>
      </c>
      <c r="B210" s="22">
        <v>6118</v>
      </c>
      <c r="C210" s="22" t="s">
        <v>2</v>
      </c>
      <c r="D210" s="22"/>
      <c r="E210" s="22" t="str">
        <f t="shared" si="235"/>
        <v>X</v>
      </c>
      <c r="F210" s="22" t="s">
        <v>139</v>
      </c>
      <c r="G210" s="22">
        <v>6</v>
      </c>
      <c r="H210" s="22" t="str">
        <f t="shared" si="236"/>
        <v>XXX450/6</v>
      </c>
      <c r="I210" s="22" t="s">
        <v>10</v>
      </c>
      <c r="J210" s="22" t="s">
        <v>10</v>
      </c>
      <c r="K210" s="97">
        <v>0.25347222222222221</v>
      </c>
      <c r="L210" s="97">
        <v>0.25486111111111109</v>
      </c>
      <c r="M210" s="22" t="s">
        <v>23</v>
      </c>
      <c r="N210" s="23">
        <v>0.28958333333333336</v>
      </c>
      <c r="O210" s="22" t="s">
        <v>25</v>
      </c>
      <c r="P210" s="22" t="str">
        <f t="shared" si="237"/>
        <v>OK</v>
      </c>
      <c r="Q210" s="37">
        <f t="shared" si="238"/>
        <v>3.4722222222222265E-2</v>
      </c>
      <c r="R210" s="37">
        <f t="shared" si="239"/>
        <v>1.388888888888884E-3</v>
      </c>
      <c r="S210" s="37">
        <f t="shared" si="240"/>
        <v>3.6111111111111149E-2</v>
      </c>
      <c r="T210" s="37">
        <f t="shared" ref="T210:T218" si="242">K210-N209</f>
        <v>1.9444444444444403E-2</v>
      </c>
      <c r="U210" s="22">
        <v>31.7</v>
      </c>
      <c r="V210" s="22">
        <f>INDEX('Počty dní'!F:J,MATCH(E210,'Počty dní'!H:H,0),4)</f>
        <v>47</v>
      </c>
      <c r="W210" s="29">
        <f t="shared" si="241"/>
        <v>1489.8999999999999</v>
      </c>
    </row>
    <row r="211" spans="1:24" x14ac:dyDescent="0.3">
      <c r="A211" s="28">
        <v>618</v>
      </c>
      <c r="B211" s="22">
        <v>6118</v>
      </c>
      <c r="C211" s="22" t="s">
        <v>2</v>
      </c>
      <c r="D211" s="22"/>
      <c r="E211" s="22" t="str">
        <f t="shared" si="235"/>
        <v>X</v>
      </c>
      <c r="F211" s="22" t="s">
        <v>139</v>
      </c>
      <c r="G211" s="22">
        <v>5</v>
      </c>
      <c r="H211" s="22" t="str">
        <f t="shared" si="236"/>
        <v>XXX450/5</v>
      </c>
      <c r="I211" s="22" t="s">
        <v>10</v>
      </c>
      <c r="J211" s="22" t="s">
        <v>10</v>
      </c>
      <c r="K211" s="97">
        <v>0.29166666666666669</v>
      </c>
      <c r="L211" s="97">
        <v>0.29375000000000001</v>
      </c>
      <c r="M211" s="22" t="s">
        <v>25</v>
      </c>
      <c r="N211" s="23">
        <v>0.32291666666666669</v>
      </c>
      <c r="O211" s="22" t="s">
        <v>24</v>
      </c>
      <c r="P211" s="22" t="str">
        <f t="shared" si="237"/>
        <v>OK</v>
      </c>
      <c r="Q211" s="37">
        <f t="shared" si="238"/>
        <v>2.9166666666666674E-2</v>
      </c>
      <c r="R211" s="37">
        <f t="shared" si="239"/>
        <v>2.0833333333333259E-3</v>
      </c>
      <c r="S211" s="37">
        <f t="shared" si="240"/>
        <v>3.125E-2</v>
      </c>
      <c r="T211" s="37">
        <f t="shared" si="242"/>
        <v>2.0833333333333259E-3</v>
      </c>
      <c r="U211" s="22">
        <v>26.9</v>
      </c>
      <c r="V211" s="22">
        <f>INDEX('Počty dní'!F:J,MATCH(E211,'Počty dní'!H:H,0),4)</f>
        <v>47</v>
      </c>
      <c r="W211" s="29">
        <f t="shared" si="241"/>
        <v>1264.3</v>
      </c>
    </row>
    <row r="212" spans="1:24" x14ac:dyDescent="0.3">
      <c r="A212" s="28">
        <v>618</v>
      </c>
      <c r="B212" s="22">
        <v>6118</v>
      </c>
      <c r="C212" s="22" t="s">
        <v>2</v>
      </c>
      <c r="D212" s="22"/>
      <c r="E212" s="22" t="str">
        <f t="shared" si="235"/>
        <v>X</v>
      </c>
      <c r="F212" s="22" t="s">
        <v>139</v>
      </c>
      <c r="G212" s="22">
        <v>12</v>
      </c>
      <c r="H212" s="22" t="str">
        <f t="shared" si="236"/>
        <v>XXX450/12</v>
      </c>
      <c r="I212" s="22" t="s">
        <v>10</v>
      </c>
      <c r="J212" s="22" t="s">
        <v>10</v>
      </c>
      <c r="K212" s="97">
        <v>0.42499999999999999</v>
      </c>
      <c r="L212" s="97">
        <v>0.42708333333333331</v>
      </c>
      <c r="M212" s="22" t="s">
        <v>24</v>
      </c>
      <c r="N212" s="23">
        <v>0.4548611111111111</v>
      </c>
      <c r="O212" s="22" t="s">
        <v>25</v>
      </c>
      <c r="P212" s="22" t="str">
        <f t="shared" si="237"/>
        <v>OK</v>
      </c>
      <c r="Q212" s="37">
        <f t="shared" si="238"/>
        <v>2.777777777777779E-2</v>
      </c>
      <c r="R212" s="37">
        <f t="shared" si="239"/>
        <v>2.0833333333333259E-3</v>
      </c>
      <c r="S212" s="37">
        <f t="shared" si="240"/>
        <v>2.9861111111111116E-2</v>
      </c>
      <c r="T212" s="37">
        <f t="shared" si="242"/>
        <v>0.1020833333333333</v>
      </c>
      <c r="U212" s="22">
        <v>26.2</v>
      </c>
      <c r="V212" s="22">
        <f>INDEX('Počty dní'!F:J,MATCH(E212,'Počty dní'!H:H,0),4)</f>
        <v>47</v>
      </c>
      <c r="W212" s="29">
        <f t="shared" si="241"/>
        <v>1231.3999999999999</v>
      </c>
    </row>
    <row r="213" spans="1:24" x14ac:dyDescent="0.3">
      <c r="A213" s="28">
        <v>618</v>
      </c>
      <c r="B213" s="22">
        <v>6118</v>
      </c>
      <c r="C213" s="22" t="s">
        <v>2</v>
      </c>
      <c r="D213" s="22"/>
      <c r="E213" s="22" t="str">
        <f t="shared" si="235"/>
        <v>X</v>
      </c>
      <c r="F213" s="22" t="s">
        <v>139</v>
      </c>
      <c r="G213" s="22">
        <v>9</v>
      </c>
      <c r="H213" s="22" t="str">
        <f t="shared" si="236"/>
        <v>XXX450/9</v>
      </c>
      <c r="I213" s="22" t="s">
        <v>10</v>
      </c>
      <c r="J213" s="22" t="s">
        <v>10</v>
      </c>
      <c r="K213" s="97">
        <v>0.45833333333333331</v>
      </c>
      <c r="L213" s="97">
        <v>0.4604166666666667</v>
      </c>
      <c r="M213" s="22" t="s">
        <v>25</v>
      </c>
      <c r="N213" s="23">
        <v>0.48819444444444443</v>
      </c>
      <c r="O213" s="22" t="s">
        <v>24</v>
      </c>
      <c r="P213" s="22" t="str">
        <f t="shared" si="237"/>
        <v>OK</v>
      </c>
      <c r="Q213" s="37">
        <f t="shared" si="238"/>
        <v>2.7777777777777735E-2</v>
      </c>
      <c r="R213" s="37">
        <f t="shared" si="239"/>
        <v>2.0833333333333814E-3</v>
      </c>
      <c r="S213" s="37">
        <f t="shared" si="240"/>
        <v>2.9861111111111116E-2</v>
      </c>
      <c r="T213" s="37">
        <f t="shared" si="242"/>
        <v>3.4722222222222099E-3</v>
      </c>
      <c r="U213" s="22">
        <v>26.2</v>
      </c>
      <c r="V213" s="22">
        <f>INDEX('Počty dní'!F:J,MATCH(E213,'Počty dní'!H:H,0),4)</f>
        <v>47</v>
      </c>
      <c r="W213" s="29">
        <f t="shared" si="241"/>
        <v>1231.3999999999999</v>
      </c>
    </row>
    <row r="214" spans="1:24" x14ac:dyDescent="0.3">
      <c r="A214" s="28">
        <v>618</v>
      </c>
      <c r="B214" s="22">
        <v>6118</v>
      </c>
      <c r="C214" s="22" t="s">
        <v>2</v>
      </c>
      <c r="D214" s="22"/>
      <c r="E214" s="22" t="str">
        <f t="shared" si="235"/>
        <v>X</v>
      </c>
      <c r="F214" s="22" t="s">
        <v>139</v>
      </c>
      <c r="G214" s="22">
        <v>14</v>
      </c>
      <c r="H214" s="22" t="str">
        <f t="shared" si="236"/>
        <v>XXX450/14</v>
      </c>
      <c r="I214" s="22" t="s">
        <v>10</v>
      </c>
      <c r="J214" s="22" t="s">
        <v>10</v>
      </c>
      <c r="K214" s="97">
        <v>0.50972222222222219</v>
      </c>
      <c r="L214" s="97">
        <v>0.51041666666666663</v>
      </c>
      <c r="M214" s="22" t="s">
        <v>24</v>
      </c>
      <c r="N214" s="23">
        <v>0.53819444444444442</v>
      </c>
      <c r="O214" s="22" t="s">
        <v>25</v>
      </c>
      <c r="P214" s="22" t="str">
        <f t="shared" si="237"/>
        <v>OK</v>
      </c>
      <c r="Q214" s="37">
        <f t="shared" si="238"/>
        <v>2.777777777777779E-2</v>
      </c>
      <c r="R214" s="37">
        <f t="shared" si="239"/>
        <v>6.9444444444444198E-4</v>
      </c>
      <c r="S214" s="37">
        <f t="shared" si="240"/>
        <v>2.8472222222222232E-2</v>
      </c>
      <c r="T214" s="37">
        <f t="shared" si="242"/>
        <v>2.1527777777777757E-2</v>
      </c>
      <c r="U214" s="22">
        <v>26.2</v>
      </c>
      <c r="V214" s="22">
        <f>INDEX('Počty dní'!F:J,MATCH(E214,'Počty dní'!H:H,0),4)</f>
        <v>47</v>
      </c>
      <c r="W214" s="29">
        <f t="shared" si="241"/>
        <v>1231.3999999999999</v>
      </c>
    </row>
    <row r="215" spans="1:24" x14ac:dyDescent="0.3">
      <c r="A215" s="28">
        <v>618</v>
      </c>
      <c r="B215" s="22">
        <v>6118</v>
      </c>
      <c r="C215" s="22" t="s">
        <v>2</v>
      </c>
      <c r="D215" s="22"/>
      <c r="E215" s="22" t="str">
        <f t="shared" si="235"/>
        <v>X</v>
      </c>
      <c r="F215" s="22" t="s">
        <v>139</v>
      </c>
      <c r="G215" s="22">
        <v>13</v>
      </c>
      <c r="H215" s="22" t="str">
        <f t="shared" si="236"/>
        <v>XXX450/13</v>
      </c>
      <c r="I215" s="22" t="s">
        <v>10</v>
      </c>
      <c r="J215" s="22" t="s">
        <v>10</v>
      </c>
      <c r="K215" s="97">
        <v>0.54166666666666663</v>
      </c>
      <c r="L215" s="97">
        <v>0.54375000000000007</v>
      </c>
      <c r="M215" s="22" t="s">
        <v>25</v>
      </c>
      <c r="N215" s="23">
        <v>0.57500000000000007</v>
      </c>
      <c r="O215" s="22" t="s">
        <v>23</v>
      </c>
      <c r="P215" s="22" t="str">
        <f t="shared" si="237"/>
        <v>OK</v>
      </c>
      <c r="Q215" s="37">
        <f t="shared" si="238"/>
        <v>3.125E-2</v>
      </c>
      <c r="R215" s="37">
        <f t="shared" si="239"/>
        <v>2.083333333333437E-3</v>
      </c>
      <c r="S215" s="37">
        <f t="shared" si="240"/>
        <v>3.3333333333333437E-2</v>
      </c>
      <c r="T215" s="37">
        <f t="shared" si="242"/>
        <v>3.4722222222222099E-3</v>
      </c>
      <c r="U215" s="22">
        <v>28.1</v>
      </c>
      <c r="V215" s="22">
        <f>INDEX('Počty dní'!F:J,MATCH(E215,'Počty dní'!H:H,0),4)</f>
        <v>47</v>
      </c>
      <c r="W215" s="29">
        <f t="shared" si="241"/>
        <v>1320.7</v>
      </c>
    </row>
    <row r="216" spans="1:24" x14ac:dyDescent="0.3">
      <c r="A216" s="28">
        <v>618</v>
      </c>
      <c r="B216" s="22">
        <v>6118</v>
      </c>
      <c r="C216" s="22" t="s">
        <v>2</v>
      </c>
      <c r="D216" s="22"/>
      <c r="E216" s="22" t="str">
        <f t="shared" si="235"/>
        <v>X</v>
      </c>
      <c r="F216" s="22" t="s">
        <v>132</v>
      </c>
      <c r="G216" s="22">
        <v>16</v>
      </c>
      <c r="H216" s="22" t="str">
        <f t="shared" si="236"/>
        <v>XXX105/16</v>
      </c>
      <c r="I216" s="22" t="s">
        <v>10</v>
      </c>
      <c r="J216" s="22" t="s">
        <v>10</v>
      </c>
      <c r="K216" s="97">
        <v>0.59027777777777779</v>
      </c>
      <c r="L216" s="97">
        <v>0.59236111111111112</v>
      </c>
      <c r="M216" s="22" t="s">
        <v>23</v>
      </c>
      <c r="N216" s="23">
        <v>0.64236111111111105</v>
      </c>
      <c r="O216" s="22" t="s">
        <v>17</v>
      </c>
      <c r="P216" s="22" t="str">
        <f t="shared" si="237"/>
        <v>OK</v>
      </c>
      <c r="Q216" s="37">
        <f t="shared" si="238"/>
        <v>4.9999999999999933E-2</v>
      </c>
      <c r="R216" s="37">
        <f t="shared" si="239"/>
        <v>2.0833333333333259E-3</v>
      </c>
      <c r="S216" s="37">
        <f t="shared" si="240"/>
        <v>5.2083333333333259E-2</v>
      </c>
      <c r="T216" s="37">
        <f t="shared" si="242"/>
        <v>1.5277777777777724E-2</v>
      </c>
      <c r="U216" s="22">
        <v>41.6</v>
      </c>
      <c r="V216" s="22">
        <f>INDEX('Počty dní'!F:J,MATCH(E216,'Počty dní'!H:H,0),4)</f>
        <v>47</v>
      </c>
      <c r="W216" s="29">
        <f t="shared" si="241"/>
        <v>1955.2</v>
      </c>
    </row>
    <row r="217" spans="1:24" x14ac:dyDescent="0.3">
      <c r="A217" s="28">
        <v>618</v>
      </c>
      <c r="B217" s="22">
        <v>6118</v>
      </c>
      <c r="C217" s="22" t="s">
        <v>2</v>
      </c>
      <c r="D217" s="22"/>
      <c r="E217" s="22" t="str">
        <f t="shared" si="235"/>
        <v>X</v>
      </c>
      <c r="F217" s="22" t="s">
        <v>132</v>
      </c>
      <c r="G217" s="22">
        <v>17</v>
      </c>
      <c r="H217" s="22" t="str">
        <f t="shared" si="236"/>
        <v>XXX105/17</v>
      </c>
      <c r="I217" s="22" t="s">
        <v>10</v>
      </c>
      <c r="J217" s="22" t="s">
        <v>10</v>
      </c>
      <c r="K217" s="97">
        <v>0.64722222222222225</v>
      </c>
      <c r="L217" s="97">
        <v>0.64930555555555558</v>
      </c>
      <c r="M217" s="22" t="s">
        <v>17</v>
      </c>
      <c r="N217" s="23">
        <v>0.66736111111111107</v>
      </c>
      <c r="O217" s="22" t="s">
        <v>32</v>
      </c>
      <c r="P217" s="22" t="str">
        <f t="shared" si="237"/>
        <v>OK</v>
      </c>
      <c r="Q217" s="37">
        <f t="shared" si="238"/>
        <v>1.8055555555555491E-2</v>
      </c>
      <c r="R217" s="37">
        <f t="shared" si="239"/>
        <v>2.0833333333333259E-3</v>
      </c>
      <c r="S217" s="37">
        <f t="shared" si="240"/>
        <v>2.0138888888888817E-2</v>
      </c>
      <c r="T217" s="37">
        <f t="shared" si="242"/>
        <v>4.8611111111112049E-3</v>
      </c>
      <c r="U217" s="22">
        <v>16.7</v>
      </c>
      <c r="V217" s="22">
        <f>INDEX('Počty dní'!F:J,MATCH(E217,'Počty dní'!H:H,0),4)</f>
        <v>47</v>
      </c>
      <c r="W217" s="29">
        <f t="shared" si="241"/>
        <v>784.9</v>
      </c>
    </row>
    <row r="218" spans="1:24" ht="15" thickBot="1" x14ac:dyDescent="0.35">
      <c r="A218" s="30">
        <v>618</v>
      </c>
      <c r="B218" s="31">
        <v>6118</v>
      </c>
      <c r="C218" s="31" t="s">
        <v>2</v>
      </c>
      <c r="D218" s="31"/>
      <c r="E218" s="31" t="str">
        <f t="shared" si="235"/>
        <v>X</v>
      </c>
      <c r="F218" s="31" t="s">
        <v>132</v>
      </c>
      <c r="G218" s="31">
        <v>18</v>
      </c>
      <c r="H218" s="31" t="str">
        <f t="shared" si="236"/>
        <v>XXX105/18</v>
      </c>
      <c r="I218" s="31" t="s">
        <v>10</v>
      </c>
      <c r="J218" s="31" t="s">
        <v>10</v>
      </c>
      <c r="K218" s="98">
        <v>0.66805555555555562</v>
      </c>
      <c r="L218" s="98">
        <v>0.66875000000000007</v>
      </c>
      <c r="M218" s="31" t="s">
        <v>32</v>
      </c>
      <c r="N218" s="32">
        <v>0.6875</v>
      </c>
      <c r="O218" s="31" t="s">
        <v>17</v>
      </c>
      <c r="P218" s="31"/>
      <c r="Q218" s="38">
        <f t="shared" si="238"/>
        <v>1.8749999999999933E-2</v>
      </c>
      <c r="R218" s="38">
        <f t="shared" si="239"/>
        <v>6.9444444444444198E-4</v>
      </c>
      <c r="S218" s="38">
        <f t="shared" si="240"/>
        <v>1.9444444444444375E-2</v>
      </c>
      <c r="T218" s="38">
        <f t="shared" si="242"/>
        <v>6.94444444444553E-4</v>
      </c>
      <c r="U218" s="31">
        <v>16.7</v>
      </c>
      <c r="V218" s="31">
        <f>INDEX('Počty dní'!F:J,MATCH(E218,'Počty dní'!H:H,0),4)</f>
        <v>47</v>
      </c>
      <c r="W218" s="33">
        <f t="shared" si="241"/>
        <v>784.9</v>
      </c>
    </row>
    <row r="219" spans="1:24" ht="15" thickBot="1" x14ac:dyDescent="0.35">
      <c r="A219" s="8" t="str">
        <f ca="1">CONCATENATE(INDIRECT("R[-3]C[0]",FALSE),"celkem")</f>
        <v>618celkem</v>
      </c>
      <c r="B219" s="9"/>
      <c r="C219" s="9" t="str">
        <f ca="1">INDIRECT("R[-1]C[12]",FALSE)</f>
        <v>Třebíč,,aut.nádr.</v>
      </c>
      <c r="D219" s="10"/>
      <c r="E219" s="9"/>
      <c r="F219" s="10"/>
      <c r="G219" s="11"/>
      <c r="H219" s="12"/>
      <c r="I219" s="13"/>
      <c r="J219" s="14" t="str">
        <f ca="1">INDIRECT("R[-2]C[0]",FALSE)</f>
        <v>S</v>
      </c>
      <c r="K219" s="99"/>
      <c r="L219" s="100"/>
      <c r="M219" s="17"/>
      <c r="N219" s="16"/>
      <c r="O219" s="18"/>
      <c r="P219" s="9"/>
      <c r="Q219" s="39">
        <f>SUM(Q209:Q218)</f>
        <v>0.31180555555555545</v>
      </c>
      <c r="R219" s="39">
        <f>SUM(R209:R218)</f>
        <v>1.6666666666666774E-2</v>
      </c>
      <c r="S219" s="39">
        <f>SUM(S209:S218)</f>
        <v>0.32847222222222217</v>
      </c>
      <c r="T219" s="39">
        <f>SUM(T209:T218)</f>
        <v>0.17291666666666669</v>
      </c>
      <c r="U219" s="19">
        <f>SUM(U209:U218)</f>
        <v>281.89999999999998</v>
      </c>
      <c r="V219" s="20"/>
      <c r="W219" s="21">
        <f>SUM(W209:W218)</f>
        <v>13249.3</v>
      </c>
      <c r="X219" s="7"/>
    </row>
    <row r="220" spans="1:24" x14ac:dyDescent="0.3">
      <c r="L220" s="95"/>
      <c r="N220" s="1"/>
    </row>
    <row r="221" spans="1:24" ht="15" thickBot="1" x14ac:dyDescent="0.35">
      <c r="L221" s="95"/>
      <c r="N221" s="1"/>
    </row>
    <row r="222" spans="1:24" x14ac:dyDescent="0.3">
      <c r="A222" s="24">
        <v>619</v>
      </c>
      <c r="B222" s="25">
        <v>6119</v>
      </c>
      <c r="C222" s="25" t="s">
        <v>2</v>
      </c>
      <c r="D222" s="25"/>
      <c r="E222" s="25" t="str">
        <f t="shared" ref="E222:E232" si="243">CONCATENATE(C222,D222)</f>
        <v>X</v>
      </c>
      <c r="F222" s="25" t="s">
        <v>120</v>
      </c>
      <c r="G222" s="25">
        <v>4</v>
      </c>
      <c r="H222" s="25" t="str">
        <f t="shared" ref="H222:H232" si="244">CONCATENATE(F222,"/",G222)</f>
        <v>XXX420/4</v>
      </c>
      <c r="I222" s="25" t="s">
        <v>11</v>
      </c>
      <c r="J222" s="25" t="s">
        <v>11</v>
      </c>
      <c r="K222" s="96">
        <v>0.18888888888888888</v>
      </c>
      <c r="L222" s="96">
        <v>0.19097222222222221</v>
      </c>
      <c r="M222" s="25" t="s">
        <v>17</v>
      </c>
      <c r="N222" s="26">
        <v>0.23611111111111113</v>
      </c>
      <c r="O222" s="25" t="s">
        <v>38</v>
      </c>
      <c r="P222" s="25" t="str">
        <f t="shared" ref="P222:P231" si="245">IF(M223=O222,"OK","POZOR")</f>
        <v>OK</v>
      </c>
      <c r="Q222" s="36">
        <f t="shared" ref="Q222:Q232" si="246">IF(ISNUMBER(G222),N222-L222,IF(F222="přejezd",N222-L222,0))</f>
        <v>4.5138888888888923E-2</v>
      </c>
      <c r="R222" s="36">
        <f t="shared" ref="R222:R232" si="247">IF(ISNUMBER(G222),L222-K222,0)</f>
        <v>2.0833333333333259E-3</v>
      </c>
      <c r="S222" s="36">
        <f t="shared" ref="S222:S232" si="248">Q222+R222</f>
        <v>4.7222222222222249E-2</v>
      </c>
      <c r="T222" s="36"/>
      <c r="U222" s="25">
        <v>40.299999999999997</v>
      </c>
      <c r="V222" s="25">
        <f>INDEX('Počty dní'!F:J,MATCH(E222,'Počty dní'!H:H,0),4)</f>
        <v>47</v>
      </c>
      <c r="W222" s="27">
        <f t="shared" ref="W222:W232" si="249">V222*U222</f>
        <v>1894.1</v>
      </c>
    </row>
    <row r="223" spans="1:24" x14ac:dyDescent="0.3">
      <c r="A223" s="28">
        <v>619</v>
      </c>
      <c r="B223" s="22">
        <v>6119</v>
      </c>
      <c r="C223" s="22" t="s">
        <v>2</v>
      </c>
      <c r="D223" s="22"/>
      <c r="E223" s="22" t="str">
        <f t="shared" si="243"/>
        <v>X</v>
      </c>
      <c r="F223" s="22" t="s">
        <v>120</v>
      </c>
      <c r="G223" s="22">
        <v>5</v>
      </c>
      <c r="H223" s="22" t="str">
        <f t="shared" si="244"/>
        <v>XXX420/5</v>
      </c>
      <c r="I223" s="22" t="s">
        <v>11</v>
      </c>
      <c r="J223" s="22" t="s">
        <v>11</v>
      </c>
      <c r="K223" s="97">
        <v>0.25833333333333336</v>
      </c>
      <c r="L223" s="97">
        <v>0.26041666666666669</v>
      </c>
      <c r="M223" s="22" t="s">
        <v>38</v>
      </c>
      <c r="N223" s="23">
        <v>0.30763888888888891</v>
      </c>
      <c r="O223" s="22" t="s">
        <v>17</v>
      </c>
      <c r="P223" s="22" t="str">
        <f t="shared" si="245"/>
        <v>OK</v>
      </c>
      <c r="Q223" s="37">
        <f t="shared" si="246"/>
        <v>4.7222222222222221E-2</v>
      </c>
      <c r="R223" s="37">
        <f t="shared" si="247"/>
        <v>2.0833333333333259E-3</v>
      </c>
      <c r="S223" s="37">
        <f t="shared" si="248"/>
        <v>4.9305555555555547E-2</v>
      </c>
      <c r="T223" s="37">
        <f t="shared" ref="T223:T232" si="250">K223-N222</f>
        <v>2.2222222222222227E-2</v>
      </c>
      <c r="U223" s="22">
        <v>40.299999999999997</v>
      </c>
      <c r="V223" s="22">
        <f>INDEX('Počty dní'!F:J,MATCH(E223,'Počty dní'!H:H,0),4)</f>
        <v>47</v>
      </c>
      <c r="W223" s="29">
        <f t="shared" si="249"/>
        <v>1894.1</v>
      </c>
    </row>
    <row r="224" spans="1:24" x14ac:dyDescent="0.3">
      <c r="A224" s="28">
        <v>619</v>
      </c>
      <c r="B224" s="22">
        <v>6119</v>
      </c>
      <c r="C224" s="22" t="s">
        <v>2</v>
      </c>
      <c r="D224" s="22"/>
      <c r="E224" s="22" t="str">
        <f t="shared" si="243"/>
        <v>X</v>
      </c>
      <c r="F224" s="22" t="s">
        <v>120</v>
      </c>
      <c r="G224" s="22">
        <v>12</v>
      </c>
      <c r="H224" s="22" t="str">
        <f t="shared" si="244"/>
        <v>XXX420/12</v>
      </c>
      <c r="I224" s="22" t="s">
        <v>11</v>
      </c>
      <c r="J224" s="22" t="s">
        <v>11</v>
      </c>
      <c r="K224" s="97">
        <v>0.3125</v>
      </c>
      <c r="L224" s="97">
        <v>0.31597222222222221</v>
      </c>
      <c r="M224" s="22" t="s">
        <v>17</v>
      </c>
      <c r="N224" s="23">
        <v>0.35416666666666669</v>
      </c>
      <c r="O224" s="22" t="s">
        <v>36</v>
      </c>
      <c r="P224" s="22" t="str">
        <f t="shared" si="245"/>
        <v>OK</v>
      </c>
      <c r="Q224" s="37">
        <f t="shared" si="246"/>
        <v>3.8194444444444475E-2</v>
      </c>
      <c r="R224" s="37">
        <f t="shared" si="247"/>
        <v>3.4722222222222099E-3</v>
      </c>
      <c r="S224" s="37">
        <f t="shared" si="248"/>
        <v>4.1666666666666685E-2</v>
      </c>
      <c r="T224" s="37">
        <f t="shared" si="250"/>
        <v>4.8611111111110938E-3</v>
      </c>
      <c r="U224" s="22">
        <v>38.1</v>
      </c>
      <c r="V224" s="22">
        <f>INDEX('Počty dní'!F:J,MATCH(E224,'Počty dní'!H:H,0),4)</f>
        <v>47</v>
      </c>
      <c r="W224" s="29">
        <f t="shared" si="249"/>
        <v>1790.7</v>
      </c>
    </row>
    <row r="225" spans="1:24" x14ac:dyDescent="0.3">
      <c r="A225" s="28">
        <v>619</v>
      </c>
      <c r="B225" s="22">
        <v>6119</v>
      </c>
      <c r="C225" s="22" t="s">
        <v>2</v>
      </c>
      <c r="D225" s="22"/>
      <c r="E225" s="22" t="str">
        <f t="shared" si="243"/>
        <v>X</v>
      </c>
      <c r="F225" s="22" t="s">
        <v>120</v>
      </c>
      <c r="G225" s="22">
        <v>17</v>
      </c>
      <c r="H225" s="22" t="str">
        <f t="shared" si="244"/>
        <v>XXX420/17</v>
      </c>
      <c r="I225" s="22" t="s">
        <v>11</v>
      </c>
      <c r="J225" s="22" t="s">
        <v>11</v>
      </c>
      <c r="K225" s="97">
        <v>0.51597222222222217</v>
      </c>
      <c r="L225" s="97">
        <v>0.51944444444444449</v>
      </c>
      <c r="M225" s="22" t="s">
        <v>36</v>
      </c>
      <c r="N225" s="23">
        <v>0.55902777777777779</v>
      </c>
      <c r="O225" s="22" t="s">
        <v>17</v>
      </c>
      <c r="P225" s="22" t="str">
        <f t="shared" si="245"/>
        <v>OK</v>
      </c>
      <c r="Q225" s="37">
        <f t="shared" si="246"/>
        <v>3.9583333333333304E-2</v>
      </c>
      <c r="R225" s="37">
        <f t="shared" si="247"/>
        <v>3.4722222222223209E-3</v>
      </c>
      <c r="S225" s="37">
        <f t="shared" si="248"/>
        <v>4.3055555555555625E-2</v>
      </c>
      <c r="T225" s="37">
        <f t="shared" si="250"/>
        <v>0.16180555555555548</v>
      </c>
      <c r="U225" s="22">
        <v>38.1</v>
      </c>
      <c r="V225" s="22">
        <f>INDEX('Počty dní'!F:J,MATCH(E225,'Počty dní'!H:H,0),4)</f>
        <v>47</v>
      </c>
      <c r="W225" s="29">
        <f t="shared" si="249"/>
        <v>1790.7</v>
      </c>
    </row>
    <row r="226" spans="1:24" x14ac:dyDescent="0.3">
      <c r="A226" s="28">
        <v>619</v>
      </c>
      <c r="B226" s="22">
        <v>6119</v>
      </c>
      <c r="C226" s="22" t="s">
        <v>2</v>
      </c>
      <c r="D226" s="22"/>
      <c r="E226" s="22" t="str">
        <f t="shared" si="243"/>
        <v>X</v>
      </c>
      <c r="F226" s="22" t="s">
        <v>120</v>
      </c>
      <c r="G226" s="22">
        <v>22</v>
      </c>
      <c r="H226" s="22" t="str">
        <f t="shared" si="244"/>
        <v>XXX420/22</v>
      </c>
      <c r="I226" s="22" t="s">
        <v>11</v>
      </c>
      <c r="J226" s="22" t="s">
        <v>11</v>
      </c>
      <c r="K226" s="97">
        <v>0.56111111111111112</v>
      </c>
      <c r="L226" s="97">
        <v>0.56597222222222221</v>
      </c>
      <c r="M226" s="22" t="s">
        <v>17</v>
      </c>
      <c r="N226" s="23">
        <v>0.60416666666666663</v>
      </c>
      <c r="O226" s="22" t="s">
        <v>36</v>
      </c>
      <c r="P226" s="22" t="str">
        <f t="shared" si="245"/>
        <v>OK</v>
      </c>
      <c r="Q226" s="37">
        <f t="shared" si="246"/>
        <v>3.819444444444442E-2</v>
      </c>
      <c r="R226" s="37">
        <f t="shared" si="247"/>
        <v>4.8611111111110938E-3</v>
      </c>
      <c r="S226" s="37">
        <f t="shared" si="248"/>
        <v>4.3055555555555514E-2</v>
      </c>
      <c r="T226" s="37">
        <f t="shared" si="250"/>
        <v>2.0833333333333259E-3</v>
      </c>
      <c r="U226" s="22">
        <v>38.1</v>
      </c>
      <c r="V226" s="22">
        <f>INDEX('Počty dní'!F:J,MATCH(E226,'Počty dní'!H:H,0),4)</f>
        <v>47</v>
      </c>
      <c r="W226" s="29">
        <f t="shared" si="249"/>
        <v>1790.7</v>
      </c>
    </row>
    <row r="227" spans="1:24" x14ac:dyDescent="0.3">
      <c r="A227" s="28">
        <v>619</v>
      </c>
      <c r="B227" s="22">
        <v>6119</v>
      </c>
      <c r="C227" s="22" t="s">
        <v>2</v>
      </c>
      <c r="D227" s="22"/>
      <c r="E227" s="22" t="str">
        <f t="shared" si="243"/>
        <v>X</v>
      </c>
      <c r="F227" s="22" t="s">
        <v>120</v>
      </c>
      <c r="G227" s="22">
        <v>25</v>
      </c>
      <c r="H227" s="22" t="str">
        <f t="shared" si="244"/>
        <v>XXX420/25</v>
      </c>
      <c r="I227" s="22" t="s">
        <v>11</v>
      </c>
      <c r="J227" s="22" t="s">
        <v>11</v>
      </c>
      <c r="K227" s="97">
        <v>0.63888888888888895</v>
      </c>
      <c r="L227" s="97">
        <v>0.64444444444444449</v>
      </c>
      <c r="M227" s="22" t="s">
        <v>36</v>
      </c>
      <c r="N227" s="23">
        <v>0.68402777777777779</v>
      </c>
      <c r="O227" s="22" t="s">
        <v>17</v>
      </c>
      <c r="P227" s="22" t="str">
        <f t="shared" si="245"/>
        <v>OK</v>
      </c>
      <c r="Q227" s="37">
        <f t="shared" si="246"/>
        <v>3.9583333333333304E-2</v>
      </c>
      <c r="R227" s="37">
        <f t="shared" si="247"/>
        <v>5.5555555555555358E-3</v>
      </c>
      <c r="S227" s="37">
        <f t="shared" si="248"/>
        <v>4.513888888888884E-2</v>
      </c>
      <c r="T227" s="37">
        <f t="shared" si="250"/>
        <v>3.4722222222222321E-2</v>
      </c>
      <c r="U227" s="22">
        <v>38.1</v>
      </c>
      <c r="V227" s="22">
        <f>INDEX('Počty dní'!F:J,MATCH(E227,'Počty dní'!H:H,0),4)</f>
        <v>47</v>
      </c>
      <c r="W227" s="29">
        <f t="shared" si="249"/>
        <v>1790.7</v>
      </c>
    </row>
    <row r="228" spans="1:24" x14ac:dyDescent="0.3">
      <c r="A228" s="28">
        <v>619</v>
      </c>
      <c r="B228" s="22">
        <v>6119</v>
      </c>
      <c r="C228" s="22" t="s">
        <v>2</v>
      </c>
      <c r="D228" s="22"/>
      <c r="E228" s="22" t="str">
        <f t="shared" si="243"/>
        <v>X</v>
      </c>
      <c r="F228" s="22" t="s">
        <v>120</v>
      </c>
      <c r="G228" s="22">
        <v>28</v>
      </c>
      <c r="H228" s="22" t="str">
        <f t="shared" si="244"/>
        <v>XXX420/28</v>
      </c>
      <c r="I228" s="22" t="s">
        <v>11</v>
      </c>
      <c r="J228" s="22" t="s">
        <v>11</v>
      </c>
      <c r="K228" s="97">
        <v>0.6875</v>
      </c>
      <c r="L228" s="97">
        <v>0.69097222222222221</v>
      </c>
      <c r="M228" s="22" t="s">
        <v>17</v>
      </c>
      <c r="N228" s="23">
        <v>0.72916666666666663</v>
      </c>
      <c r="O228" s="22" t="s">
        <v>36</v>
      </c>
      <c r="P228" s="22" t="str">
        <f t="shared" si="245"/>
        <v>OK</v>
      </c>
      <c r="Q228" s="37">
        <f t="shared" si="246"/>
        <v>3.819444444444442E-2</v>
      </c>
      <c r="R228" s="37">
        <f t="shared" si="247"/>
        <v>3.4722222222222099E-3</v>
      </c>
      <c r="S228" s="37">
        <f t="shared" si="248"/>
        <v>4.166666666666663E-2</v>
      </c>
      <c r="T228" s="37">
        <f t="shared" si="250"/>
        <v>3.4722222222222099E-3</v>
      </c>
      <c r="U228" s="22">
        <v>38.1</v>
      </c>
      <c r="V228" s="22">
        <f>INDEX('Počty dní'!F:J,MATCH(E228,'Počty dní'!H:H,0),4)</f>
        <v>47</v>
      </c>
      <c r="W228" s="29">
        <f t="shared" si="249"/>
        <v>1790.7</v>
      </c>
    </row>
    <row r="229" spans="1:24" x14ac:dyDescent="0.3">
      <c r="A229" s="28">
        <v>619</v>
      </c>
      <c r="B229" s="22">
        <v>6119</v>
      </c>
      <c r="C229" s="22" t="s">
        <v>2</v>
      </c>
      <c r="D229" s="22"/>
      <c r="E229" s="22" t="str">
        <f t="shared" si="243"/>
        <v>X</v>
      </c>
      <c r="F229" s="22" t="s">
        <v>120</v>
      </c>
      <c r="G229" s="22">
        <v>31</v>
      </c>
      <c r="H229" s="22" t="str">
        <f t="shared" si="244"/>
        <v>XXX420/31</v>
      </c>
      <c r="I229" s="22" t="s">
        <v>11</v>
      </c>
      <c r="J229" s="22" t="s">
        <v>11</v>
      </c>
      <c r="K229" s="97">
        <v>0.76597222222222217</v>
      </c>
      <c r="L229" s="97">
        <v>0.76944444444444438</v>
      </c>
      <c r="M229" s="22" t="s">
        <v>36</v>
      </c>
      <c r="N229" s="23">
        <v>0.80902777777777779</v>
      </c>
      <c r="O229" s="22" t="s">
        <v>17</v>
      </c>
      <c r="P229" s="22" t="str">
        <f t="shared" si="245"/>
        <v>OK</v>
      </c>
      <c r="Q229" s="37">
        <f t="shared" si="246"/>
        <v>3.9583333333333415E-2</v>
      </c>
      <c r="R229" s="37">
        <f t="shared" si="247"/>
        <v>3.4722222222222099E-3</v>
      </c>
      <c r="S229" s="37">
        <f t="shared" si="248"/>
        <v>4.3055555555555625E-2</v>
      </c>
      <c r="T229" s="37">
        <f t="shared" si="250"/>
        <v>3.6805555555555536E-2</v>
      </c>
      <c r="U229" s="22">
        <v>38.1</v>
      </c>
      <c r="V229" s="22">
        <f>INDEX('Počty dní'!F:J,MATCH(E229,'Počty dní'!H:H,0),4)</f>
        <v>47</v>
      </c>
      <c r="W229" s="29">
        <f t="shared" si="249"/>
        <v>1790.7</v>
      </c>
    </row>
    <row r="230" spans="1:24" x14ac:dyDescent="0.3">
      <c r="A230" s="28">
        <v>619</v>
      </c>
      <c r="B230" s="22">
        <v>6119</v>
      </c>
      <c r="C230" s="22" t="s">
        <v>2</v>
      </c>
      <c r="D230" s="22"/>
      <c r="E230" s="22" t="str">
        <f t="shared" si="243"/>
        <v>X</v>
      </c>
      <c r="F230" s="22" t="s">
        <v>29</v>
      </c>
      <c r="G230" s="22"/>
      <c r="H230" s="22" t="str">
        <f t="shared" si="244"/>
        <v>přejezd/</v>
      </c>
      <c r="I230" s="22"/>
      <c r="J230" s="22" t="s">
        <v>11</v>
      </c>
      <c r="K230" s="97">
        <v>0.83194444444444438</v>
      </c>
      <c r="L230" s="97">
        <v>0.83194444444444438</v>
      </c>
      <c r="M230" s="22" t="s">
        <v>17</v>
      </c>
      <c r="N230" s="23">
        <v>0.8354166666666667</v>
      </c>
      <c r="O230" s="22" t="s">
        <v>35</v>
      </c>
      <c r="P230" s="22" t="str">
        <f t="shared" si="245"/>
        <v>OK</v>
      </c>
      <c r="Q230" s="37">
        <f t="shared" si="246"/>
        <v>3.4722222222223209E-3</v>
      </c>
      <c r="R230" s="37">
        <f t="shared" si="247"/>
        <v>0</v>
      </c>
      <c r="S230" s="37">
        <f t="shared" si="248"/>
        <v>3.4722222222223209E-3</v>
      </c>
      <c r="T230" s="37">
        <f t="shared" si="250"/>
        <v>2.2916666666666585E-2</v>
      </c>
      <c r="U230" s="22">
        <v>0</v>
      </c>
      <c r="V230" s="22">
        <f>INDEX('Počty dní'!F:J,MATCH(E230,'Počty dní'!H:H,0),4)</f>
        <v>47</v>
      </c>
      <c r="W230" s="29">
        <f t="shared" si="249"/>
        <v>0</v>
      </c>
    </row>
    <row r="231" spans="1:24" x14ac:dyDescent="0.3">
      <c r="A231" s="28">
        <v>619</v>
      </c>
      <c r="B231" s="22">
        <v>6119</v>
      </c>
      <c r="C231" s="22" t="s">
        <v>2</v>
      </c>
      <c r="D231" s="22"/>
      <c r="E231" s="22" t="str">
        <f t="shared" si="243"/>
        <v>X</v>
      </c>
      <c r="F231" s="22" t="s">
        <v>120</v>
      </c>
      <c r="G231" s="22">
        <v>34</v>
      </c>
      <c r="H231" s="22" t="str">
        <f t="shared" si="244"/>
        <v>XXX420/34</v>
      </c>
      <c r="I231" s="22" t="s">
        <v>11</v>
      </c>
      <c r="J231" s="22" t="s">
        <v>11</v>
      </c>
      <c r="K231" s="97">
        <v>0.8354166666666667</v>
      </c>
      <c r="L231" s="97">
        <v>0.83680555555555547</v>
      </c>
      <c r="M231" s="22" t="s">
        <v>35</v>
      </c>
      <c r="N231" s="23">
        <v>0.90069444444444446</v>
      </c>
      <c r="O231" s="22" t="s">
        <v>37</v>
      </c>
      <c r="P231" s="22" t="str">
        <f t="shared" si="245"/>
        <v>OK</v>
      </c>
      <c r="Q231" s="37">
        <f t="shared" si="246"/>
        <v>6.3888888888888995E-2</v>
      </c>
      <c r="R231" s="37">
        <f t="shared" si="247"/>
        <v>1.3888888888887729E-3</v>
      </c>
      <c r="S231" s="37">
        <f t="shared" si="248"/>
        <v>6.5277777777777768E-2</v>
      </c>
      <c r="T231" s="37">
        <f t="shared" si="250"/>
        <v>0</v>
      </c>
      <c r="U231" s="22">
        <v>55.9</v>
      </c>
      <c r="V231" s="22">
        <f>INDEX('Počty dní'!F:J,MATCH(E231,'Počty dní'!H:H,0),4)</f>
        <v>47</v>
      </c>
      <c r="W231" s="29">
        <f t="shared" si="249"/>
        <v>2627.2999999999997</v>
      </c>
    </row>
    <row r="232" spans="1:24" ht="15" thickBot="1" x14ac:dyDescent="0.35">
      <c r="A232" s="30">
        <v>619</v>
      </c>
      <c r="B232" s="31">
        <v>6119</v>
      </c>
      <c r="C232" s="31" t="s">
        <v>2</v>
      </c>
      <c r="D232" s="31"/>
      <c r="E232" s="31" t="str">
        <f t="shared" si="243"/>
        <v>X</v>
      </c>
      <c r="F232" s="31" t="s">
        <v>120</v>
      </c>
      <c r="G232" s="31">
        <v>35</v>
      </c>
      <c r="H232" s="31" t="str">
        <f t="shared" si="244"/>
        <v>XXX420/35</v>
      </c>
      <c r="I232" s="31" t="s">
        <v>11</v>
      </c>
      <c r="J232" s="31" t="s">
        <v>11</v>
      </c>
      <c r="K232" s="98">
        <v>0.92708333333333337</v>
      </c>
      <c r="L232" s="98">
        <v>0.93055555555555547</v>
      </c>
      <c r="M232" s="31" t="s">
        <v>37</v>
      </c>
      <c r="N232" s="32">
        <v>0.99444444444444446</v>
      </c>
      <c r="O232" s="31" t="s">
        <v>35</v>
      </c>
      <c r="P232" s="31"/>
      <c r="Q232" s="38">
        <f t="shared" si="246"/>
        <v>6.3888888888888995E-2</v>
      </c>
      <c r="R232" s="38">
        <f t="shared" si="247"/>
        <v>3.4722222222220989E-3</v>
      </c>
      <c r="S232" s="38">
        <f t="shared" si="248"/>
        <v>6.7361111111111094E-2</v>
      </c>
      <c r="T232" s="38">
        <f t="shared" si="250"/>
        <v>2.6388888888888906E-2</v>
      </c>
      <c r="U232" s="31">
        <v>55.9</v>
      </c>
      <c r="V232" s="31">
        <f>INDEX('Počty dní'!F:J,MATCH(E232,'Počty dní'!H:H,0),4)</f>
        <v>47</v>
      </c>
      <c r="W232" s="33">
        <f t="shared" si="249"/>
        <v>2627.2999999999997</v>
      </c>
    </row>
    <row r="233" spans="1:24" ht="15" thickBot="1" x14ac:dyDescent="0.35">
      <c r="A233" s="8" t="str">
        <f ca="1">CONCATENATE(INDIRECT("R[-3]C[0]",FALSE),"celkem")</f>
        <v>619celkem</v>
      </c>
      <c r="B233" s="9"/>
      <c r="C233" s="9" t="str">
        <f ca="1">INDIRECT("R[-1]C[12]",FALSE)</f>
        <v>Třebíč,,Znojemská</v>
      </c>
      <c r="D233" s="10"/>
      <c r="E233" s="9"/>
      <c r="F233" s="10"/>
      <c r="G233" s="11"/>
      <c r="H233" s="12"/>
      <c r="I233" s="13"/>
      <c r="J233" s="14" t="str">
        <f ca="1">INDIRECT("R[-2]C[0]",FALSE)</f>
        <v>V</v>
      </c>
      <c r="K233" s="99"/>
      <c r="L233" s="100"/>
      <c r="M233" s="17"/>
      <c r="N233" s="16"/>
      <c r="O233" s="18"/>
      <c r="P233" s="9"/>
      <c r="Q233" s="39">
        <f>SUM(Q222:Q232)</f>
        <v>0.45694444444444482</v>
      </c>
      <c r="R233" s="39">
        <f t="shared" ref="R233:T233" si="251">SUM(R222:R232)</f>
        <v>3.3333333333333104E-2</v>
      </c>
      <c r="S233" s="39">
        <f t="shared" si="251"/>
        <v>0.49027777777777792</v>
      </c>
      <c r="T233" s="39">
        <f t="shared" si="251"/>
        <v>0.31527777777777766</v>
      </c>
      <c r="U233" s="19">
        <f>SUM(U222:U232)</f>
        <v>420.99999999999994</v>
      </c>
      <c r="V233" s="20"/>
      <c r="W233" s="21">
        <f>SUM(W222:W232)</f>
        <v>19787</v>
      </c>
      <c r="X233" s="7"/>
    </row>
    <row r="234" spans="1:24" x14ac:dyDescent="0.3">
      <c r="L234" s="95"/>
      <c r="N234" s="1"/>
    </row>
    <row r="235" spans="1:24" ht="15" thickBot="1" x14ac:dyDescent="0.35"/>
    <row r="236" spans="1:24" x14ac:dyDescent="0.3">
      <c r="A236" s="24">
        <v>621</v>
      </c>
      <c r="B236" s="25">
        <v>6121</v>
      </c>
      <c r="C236" s="25" t="s">
        <v>2</v>
      </c>
      <c r="D236" s="25"/>
      <c r="E236" s="25" t="str">
        <f t="shared" ref="E236:E242" si="252">CONCATENATE(C236,D236)</f>
        <v>X</v>
      </c>
      <c r="F236" s="25" t="s">
        <v>120</v>
      </c>
      <c r="G236" s="25">
        <v>2</v>
      </c>
      <c r="H236" s="25" t="str">
        <f t="shared" ref="H236:H242" si="253">CONCATENATE(F236,"/",G236)</f>
        <v>XXX420/2</v>
      </c>
      <c r="I236" s="25" t="s">
        <v>11</v>
      </c>
      <c r="J236" s="25" t="s">
        <v>11</v>
      </c>
      <c r="K236" s="96">
        <v>0.17222222222222225</v>
      </c>
      <c r="L236" s="96">
        <v>0.17361111111111113</v>
      </c>
      <c r="M236" s="25" t="s">
        <v>35</v>
      </c>
      <c r="N236" s="26">
        <v>0.23263888888888887</v>
      </c>
      <c r="O236" s="25" t="s">
        <v>37</v>
      </c>
      <c r="P236" s="25" t="str">
        <f t="shared" ref="P236:P241" si="254">IF(M237=O236,"OK","POZOR")</f>
        <v>OK</v>
      </c>
      <c r="Q236" s="36">
        <f t="shared" ref="Q236:Q242" si="255">IF(ISNUMBER(G236),N236-L236,IF(F236="přejezd",N236-L236,0))</f>
        <v>5.9027777777777735E-2</v>
      </c>
      <c r="R236" s="36">
        <f t="shared" ref="R236:R242" si="256">IF(ISNUMBER(G236),L236-K236,0)</f>
        <v>1.388888888888884E-3</v>
      </c>
      <c r="S236" s="36">
        <f t="shared" ref="S236:S242" si="257">Q236+R236</f>
        <v>6.0416666666666619E-2</v>
      </c>
      <c r="T236" s="36"/>
      <c r="U236" s="25">
        <v>47.8</v>
      </c>
      <c r="V236" s="25">
        <f>INDEX('Počty dní'!F:J,MATCH(E236,'Počty dní'!H:H,0),4)</f>
        <v>47</v>
      </c>
      <c r="W236" s="27">
        <f t="shared" ref="W236:W242" si="258">V236*U236</f>
        <v>2246.6</v>
      </c>
    </row>
    <row r="237" spans="1:24" x14ac:dyDescent="0.3">
      <c r="A237" s="28">
        <v>621</v>
      </c>
      <c r="B237" s="22">
        <v>6121</v>
      </c>
      <c r="C237" s="22" t="s">
        <v>2</v>
      </c>
      <c r="D237" s="22"/>
      <c r="E237" s="22" t="str">
        <f t="shared" si="252"/>
        <v>X</v>
      </c>
      <c r="F237" s="22" t="s">
        <v>120</v>
      </c>
      <c r="G237" s="22">
        <v>9</v>
      </c>
      <c r="H237" s="22" t="str">
        <f t="shared" si="253"/>
        <v>XXX420/9</v>
      </c>
      <c r="I237" s="22" t="s">
        <v>11</v>
      </c>
      <c r="J237" s="22" t="s">
        <v>11</v>
      </c>
      <c r="K237" s="97">
        <v>0.26041666666666669</v>
      </c>
      <c r="L237" s="97">
        <v>0.2638888888888889</v>
      </c>
      <c r="M237" s="22" t="s">
        <v>37</v>
      </c>
      <c r="N237" s="23">
        <v>0.3215277777777778</v>
      </c>
      <c r="O237" s="22" t="s">
        <v>35</v>
      </c>
      <c r="P237" s="22" t="str">
        <f t="shared" si="254"/>
        <v>OK</v>
      </c>
      <c r="Q237" s="37">
        <f t="shared" si="255"/>
        <v>5.7638888888888906E-2</v>
      </c>
      <c r="R237" s="37">
        <f t="shared" si="256"/>
        <v>3.4722222222222099E-3</v>
      </c>
      <c r="S237" s="37">
        <f t="shared" si="257"/>
        <v>6.1111111111111116E-2</v>
      </c>
      <c r="T237" s="37">
        <f t="shared" ref="T237:T242" si="259">K237-N236</f>
        <v>2.7777777777777818E-2</v>
      </c>
      <c r="U237" s="22">
        <v>47.8</v>
      </c>
      <c r="V237" s="22">
        <f>INDEX('Počty dní'!F:J,MATCH(E237,'Počty dní'!H:H,0),4)</f>
        <v>47</v>
      </c>
      <c r="W237" s="29">
        <f t="shared" si="258"/>
        <v>2246.6</v>
      </c>
    </row>
    <row r="238" spans="1:24" x14ac:dyDescent="0.3">
      <c r="A238" s="28">
        <v>621</v>
      </c>
      <c r="B238" s="22">
        <v>6121</v>
      </c>
      <c r="C238" s="22" t="s">
        <v>2</v>
      </c>
      <c r="D238" s="22"/>
      <c r="E238" s="22" t="str">
        <f t="shared" si="252"/>
        <v>X</v>
      </c>
      <c r="F238" s="22" t="s">
        <v>120</v>
      </c>
      <c r="G238" s="22">
        <v>18</v>
      </c>
      <c r="H238" s="22" t="str">
        <f t="shared" si="253"/>
        <v>XXX420/18</v>
      </c>
      <c r="I238" s="22" t="s">
        <v>11</v>
      </c>
      <c r="J238" s="22" t="s">
        <v>11</v>
      </c>
      <c r="K238" s="97">
        <v>0.50208333333333333</v>
      </c>
      <c r="L238" s="97">
        <v>0.50347222222222221</v>
      </c>
      <c r="M238" s="22" t="s">
        <v>35</v>
      </c>
      <c r="N238" s="23">
        <v>0.56597222222222221</v>
      </c>
      <c r="O238" s="22" t="s">
        <v>37</v>
      </c>
      <c r="P238" s="22" t="str">
        <f t="shared" si="254"/>
        <v>OK</v>
      </c>
      <c r="Q238" s="37">
        <f t="shared" si="255"/>
        <v>6.25E-2</v>
      </c>
      <c r="R238" s="37">
        <f t="shared" si="256"/>
        <v>1.388888888888884E-3</v>
      </c>
      <c r="S238" s="37">
        <f t="shared" si="257"/>
        <v>6.3888888888888884E-2</v>
      </c>
      <c r="T238" s="37">
        <f t="shared" si="259"/>
        <v>0.18055555555555552</v>
      </c>
      <c r="U238" s="22">
        <v>47.8</v>
      </c>
      <c r="V238" s="22">
        <f>INDEX('Počty dní'!F:J,MATCH(E238,'Počty dní'!H:H,0),4)</f>
        <v>47</v>
      </c>
      <c r="W238" s="29">
        <f t="shared" si="258"/>
        <v>2246.6</v>
      </c>
    </row>
    <row r="239" spans="1:24" x14ac:dyDescent="0.3">
      <c r="A239" s="28">
        <v>621</v>
      </c>
      <c r="B239" s="22">
        <v>6121</v>
      </c>
      <c r="C239" s="22" t="s">
        <v>2</v>
      </c>
      <c r="D239" s="22"/>
      <c r="E239" s="22" t="str">
        <f t="shared" si="252"/>
        <v>X</v>
      </c>
      <c r="F239" s="22" t="s">
        <v>120</v>
      </c>
      <c r="G239" s="22">
        <v>23</v>
      </c>
      <c r="H239" s="22" t="str">
        <f t="shared" si="253"/>
        <v>XXX420/23</v>
      </c>
      <c r="I239" s="22" t="s">
        <v>11</v>
      </c>
      <c r="J239" s="22" t="s">
        <v>11</v>
      </c>
      <c r="K239" s="97">
        <v>0.59375</v>
      </c>
      <c r="L239" s="97">
        <v>0.59722222222222221</v>
      </c>
      <c r="M239" s="22" t="s">
        <v>37</v>
      </c>
      <c r="N239" s="23">
        <v>0.65486111111111112</v>
      </c>
      <c r="O239" s="22" t="s">
        <v>35</v>
      </c>
      <c r="P239" s="22" t="str">
        <f t="shared" si="254"/>
        <v>OK</v>
      </c>
      <c r="Q239" s="37">
        <f t="shared" si="255"/>
        <v>5.7638888888888906E-2</v>
      </c>
      <c r="R239" s="37">
        <f t="shared" si="256"/>
        <v>3.4722222222222099E-3</v>
      </c>
      <c r="S239" s="37">
        <f t="shared" si="257"/>
        <v>6.1111111111111116E-2</v>
      </c>
      <c r="T239" s="37">
        <f t="shared" si="259"/>
        <v>2.777777777777779E-2</v>
      </c>
      <c r="U239" s="22">
        <v>47.8</v>
      </c>
      <c r="V239" s="22">
        <f>INDEX('Počty dní'!F:J,MATCH(E239,'Počty dní'!H:H,0),4)</f>
        <v>47</v>
      </c>
      <c r="W239" s="29">
        <f t="shared" si="258"/>
        <v>2246.6</v>
      </c>
    </row>
    <row r="240" spans="1:24" x14ac:dyDescent="0.3">
      <c r="A240" s="28">
        <v>621</v>
      </c>
      <c r="B240" s="22">
        <v>6121</v>
      </c>
      <c r="C240" s="22" t="s">
        <v>2</v>
      </c>
      <c r="D240" s="22"/>
      <c r="E240" s="22" t="str">
        <f t="shared" si="252"/>
        <v>X</v>
      </c>
      <c r="F240" s="22" t="s">
        <v>29</v>
      </c>
      <c r="G240" s="22"/>
      <c r="H240" s="22" t="str">
        <f t="shared" si="253"/>
        <v>přejezd/</v>
      </c>
      <c r="I240" s="22"/>
      <c r="J240" s="22" t="s">
        <v>11</v>
      </c>
      <c r="K240" s="97">
        <v>0.65486111111111112</v>
      </c>
      <c r="L240" s="97">
        <v>0.65486111111111112</v>
      </c>
      <c r="M240" s="22" t="s">
        <v>35</v>
      </c>
      <c r="N240" s="23">
        <v>0.65972222222222221</v>
      </c>
      <c r="O240" s="22" t="s">
        <v>17</v>
      </c>
      <c r="P240" s="22" t="str">
        <f t="shared" si="254"/>
        <v>OK</v>
      </c>
      <c r="Q240" s="37">
        <f t="shared" si="255"/>
        <v>4.8611111111110938E-3</v>
      </c>
      <c r="R240" s="37">
        <f t="shared" si="256"/>
        <v>0</v>
      </c>
      <c r="S240" s="37">
        <f t="shared" si="257"/>
        <v>4.8611111111110938E-3</v>
      </c>
      <c r="T240" s="37">
        <f t="shared" si="259"/>
        <v>0</v>
      </c>
      <c r="U240" s="22">
        <v>0</v>
      </c>
      <c r="V240" s="22">
        <f>INDEX('Počty dní'!F:J,MATCH(E240,'Počty dní'!H:H,0),4)</f>
        <v>47</v>
      </c>
      <c r="W240" s="29">
        <f t="shared" si="258"/>
        <v>0</v>
      </c>
    </row>
    <row r="241" spans="1:24" x14ac:dyDescent="0.3">
      <c r="A241" s="28">
        <v>621</v>
      </c>
      <c r="B241" s="22">
        <v>6121</v>
      </c>
      <c r="C241" s="22" t="s">
        <v>2</v>
      </c>
      <c r="D241" s="22"/>
      <c r="E241" s="22" t="str">
        <f t="shared" si="252"/>
        <v>X</v>
      </c>
      <c r="F241" s="22" t="s">
        <v>119</v>
      </c>
      <c r="G241" s="22">
        <v>22</v>
      </c>
      <c r="H241" s="22" t="str">
        <f t="shared" si="253"/>
        <v>XXX421/22</v>
      </c>
      <c r="I241" s="22" t="s">
        <v>11</v>
      </c>
      <c r="J241" s="22" t="s">
        <v>11</v>
      </c>
      <c r="K241" s="97">
        <v>0.72222222222222221</v>
      </c>
      <c r="L241" s="97">
        <v>0.72430555555555554</v>
      </c>
      <c r="M241" s="22" t="s">
        <v>17</v>
      </c>
      <c r="N241" s="23">
        <v>0.73958333333333337</v>
      </c>
      <c r="O241" s="22" t="s">
        <v>39</v>
      </c>
      <c r="P241" s="22" t="str">
        <f t="shared" si="254"/>
        <v>OK</v>
      </c>
      <c r="Q241" s="37">
        <f t="shared" si="255"/>
        <v>1.5277777777777835E-2</v>
      </c>
      <c r="R241" s="37">
        <f t="shared" si="256"/>
        <v>2.0833333333333259E-3</v>
      </c>
      <c r="S241" s="37">
        <f t="shared" si="257"/>
        <v>1.736111111111116E-2</v>
      </c>
      <c r="T241" s="37">
        <f t="shared" si="259"/>
        <v>6.25E-2</v>
      </c>
      <c r="U241" s="22">
        <v>11.8</v>
      </c>
      <c r="V241" s="22">
        <f>INDEX('Počty dní'!F:J,MATCH(E241,'Počty dní'!H:H,0),4)</f>
        <v>47</v>
      </c>
      <c r="W241" s="29">
        <f t="shared" si="258"/>
        <v>554.6</v>
      </c>
    </row>
    <row r="242" spans="1:24" ht="15" thickBot="1" x14ac:dyDescent="0.35">
      <c r="A242" s="30">
        <v>621</v>
      </c>
      <c r="B242" s="31">
        <v>6121</v>
      </c>
      <c r="C242" s="31" t="s">
        <v>2</v>
      </c>
      <c r="D242" s="31"/>
      <c r="E242" s="31" t="str">
        <f t="shared" si="252"/>
        <v>X</v>
      </c>
      <c r="F242" s="31" t="s">
        <v>119</v>
      </c>
      <c r="G242" s="31">
        <v>19</v>
      </c>
      <c r="H242" s="31" t="str">
        <f t="shared" si="253"/>
        <v>XXX421/19</v>
      </c>
      <c r="I242" s="31" t="s">
        <v>11</v>
      </c>
      <c r="J242" s="31" t="s">
        <v>11</v>
      </c>
      <c r="K242" s="98">
        <v>0.75694444444444453</v>
      </c>
      <c r="L242" s="98">
        <v>0.7583333333333333</v>
      </c>
      <c r="M242" s="31" t="s">
        <v>39</v>
      </c>
      <c r="N242" s="32">
        <v>0.77430555555555547</v>
      </c>
      <c r="O242" s="31" t="s">
        <v>17</v>
      </c>
      <c r="P242" s="31"/>
      <c r="Q242" s="38">
        <f t="shared" si="255"/>
        <v>1.5972222222222165E-2</v>
      </c>
      <c r="R242" s="38">
        <f t="shared" si="256"/>
        <v>1.3888888888887729E-3</v>
      </c>
      <c r="S242" s="38">
        <f t="shared" si="257"/>
        <v>1.7361111111110938E-2</v>
      </c>
      <c r="T242" s="38">
        <f t="shared" si="259"/>
        <v>1.736111111111116E-2</v>
      </c>
      <c r="U242" s="31">
        <v>11.8</v>
      </c>
      <c r="V242" s="31">
        <f>INDEX('Počty dní'!F:J,MATCH(E242,'Počty dní'!H:H,0),4)</f>
        <v>47</v>
      </c>
      <c r="W242" s="33">
        <f t="shared" si="258"/>
        <v>554.6</v>
      </c>
    </row>
    <row r="243" spans="1:24" ht="15" thickBot="1" x14ac:dyDescent="0.35">
      <c r="A243" s="8" t="str">
        <f ca="1">CONCATENATE(INDIRECT("R[-3]C[0]",FALSE),"celkem")</f>
        <v>621celkem</v>
      </c>
      <c r="B243" s="9"/>
      <c r="C243" s="9" t="str">
        <f ca="1">INDIRECT("R[-1]C[12]",FALSE)</f>
        <v>Třebíč,,aut.nádr.</v>
      </c>
      <c r="D243" s="10"/>
      <c r="E243" s="9"/>
      <c r="F243" s="10"/>
      <c r="G243" s="11"/>
      <c r="H243" s="12"/>
      <c r="I243" s="13"/>
      <c r="J243" s="14" t="str">
        <f ca="1">INDIRECT("R[-2]C[0]",FALSE)</f>
        <v>V</v>
      </c>
      <c r="K243" s="99"/>
      <c r="L243" s="100"/>
      <c r="M243" s="17"/>
      <c r="N243" s="16"/>
      <c r="O243" s="18"/>
      <c r="P243" s="9"/>
      <c r="Q243" s="39">
        <f>SUM(Q236:Q242)</f>
        <v>0.27291666666666664</v>
      </c>
      <c r="R243" s="39">
        <f t="shared" ref="R243:T243" si="260">SUM(R236:R242)</f>
        <v>1.3194444444444287E-2</v>
      </c>
      <c r="S243" s="39">
        <f t="shared" si="260"/>
        <v>0.28611111111111093</v>
      </c>
      <c r="T243" s="39">
        <f t="shared" si="260"/>
        <v>0.31597222222222232</v>
      </c>
      <c r="U243" s="19">
        <f>SUM(U236:U242)</f>
        <v>214.8</v>
      </c>
      <c r="V243" s="20"/>
      <c r="W243" s="21">
        <f>SUM(W236:W242)</f>
        <v>10095.6</v>
      </c>
      <c r="X243" s="7"/>
    </row>
    <row r="245" spans="1:24" ht="15" thickBot="1" x14ac:dyDescent="0.35">
      <c r="L245" s="95"/>
      <c r="N245" s="1"/>
    </row>
    <row r="246" spans="1:24" x14ac:dyDescent="0.3">
      <c r="A246" s="24">
        <v>622</v>
      </c>
      <c r="B246" s="25">
        <v>6122</v>
      </c>
      <c r="C246" s="25" t="s">
        <v>2</v>
      </c>
      <c r="D246" s="25"/>
      <c r="E246" s="25" t="str">
        <f t="shared" ref="E246:E253" si="261">CONCATENATE(C246,D246)</f>
        <v>X</v>
      </c>
      <c r="F246" s="25" t="s">
        <v>120</v>
      </c>
      <c r="G246" s="25">
        <v>3</v>
      </c>
      <c r="H246" s="25" t="str">
        <f t="shared" ref="H246:H253" si="262">CONCATENATE(F246,"/",G246)</f>
        <v>XXX420/3</v>
      </c>
      <c r="I246" s="25" t="s">
        <v>11</v>
      </c>
      <c r="J246" s="25" t="s">
        <v>11</v>
      </c>
      <c r="K246" s="96">
        <v>0.22569444444444445</v>
      </c>
      <c r="L246" s="96">
        <v>0.22777777777777777</v>
      </c>
      <c r="M246" s="25" t="s">
        <v>36</v>
      </c>
      <c r="N246" s="26">
        <v>0.2673611111111111</v>
      </c>
      <c r="O246" s="25" t="s">
        <v>17</v>
      </c>
      <c r="P246" s="25" t="str">
        <f t="shared" ref="P246:P252" si="263">IF(M247=O246,"OK","POZOR")</f>
        <v>OK</v>
      </c>
      <c r="Q246" s="36">
        <f t="shared" ref="Q246:Q253" si="264">IF(ISNUMBER(G246),N246-L246,IF(F246="přejezd",N246-L246,0))</f>
        <v>3.9583333333333331E-2</v>
      </c>
      <c r="R246" s="36">
        <f t="shared" ref="R246:R253" si="265">IF(ISNUMBER(G246),L246-K246,0)</f>
        <v>2.0833333333333259E-3</v>
      </c>
      <c r="S246" s="36">
        <f t="shared" ref="S246:S253" si="266">Q246+R246</f>
        <v>4.1666666666666657E-2</v>
      </c>
      <c r="T246" s="36"/>
      <c r="U246" s="25">
        <v>38.1</v>
      </c>
      <c r="V246" s="25">
        <f>INDEX('Počty dní'!F:J,MATCH(E246,'Počty dní'!H:H,0),4)</f>
        <v>47</v>
      </c>
      <c r="W246" s="27">
        <f t="shared" ref="W246:W253" si="267">V246*U246</f>
        <v>1790.7</v>
      </c>
    </row>
    <row r="247" spans="1:24" x14ac:dyDescent="0.3">
      <c r="A247" s="28">
        <v>622</v>
      </c>
      <c r="B247" s="22">
        <v>6122</v>
      </c>
      <c r="C247" s="22" t="s">
        <v>2</v>
      </c>
      <c r="D247" s="22"/>
      <c r="E247" s="22" t="str">
        <f t="shared" si="261"/>
        <v>X</v>
      </c>
      <c r="F247" s="22" t="s">
        <v>120</v>
      </c>
      <c r="G247" s="22">
        <v>10</v>
      </c>
      <c r="H247" s="22" t="str">
        <f t="shared" si="262"/>
        <v>XXX420/10</v>
      </c>
      <c r="I247" s="22" t="s">
        <v>11</v>
      </c>
      <c r="J247" s="22" t="s">
        <v>11</v>
      </c>
      <c r="K247" s="97">
        <v>0.26944444444444443</v>
      </c>
      <c r="L247" s="97">
        <v>0.27430555555555552</v>
      </c>
      <c r="M247" s="22" t="s">
        <v>17</v>
      </c>
      <c r="N247" s="23">
        <v>0.3125</v>
      </c>
      <c r="O247" s="22" t="s">
        <v>36</v>
      </c>
      <c r="P247" s="22" t="str">
        <f t="shared" si="263"/>
        <v>OK</v>
      </c>
      <c r="Q247" s="37">
        <f t="shared" si="264"/>
        <v>3.8194444444444475E-2</v>
      </c>
      <c r="R247" s="37">
        <f t="shared" si="265"/>
        <v>4.8611111111110938E-3</v>
      </c>
      <c r="S247" s="37">
        <f t="shared" si="266"/>
        <v>4.3055555555555569E-2</v>
      </c>
      <c r="T247" s="37">
        <f t="shared" ref="T247:T253" si="268">K247-N246</f>
        <v>2.0833333333333259E-3</v>
      </c>
      <c r="U247" s="22">
        <v>38.1</v>
      </c>
      <c r="V247" s="22">
        <f>INDEX('Počty dní'!F:J,MATCH(E247,'Počty dní'!H:H,0),4)</f>
        <v>47</v>
      </c>
      <c r="W247" s="29">
        <f t="shared" si="267"/>
        <v>1790.7</v>
      </c>
    </row>
    <row r="248" spans="1:24" x14ac:dyDescent="0.3">
      <c r="A248" s="28">
        <v>622</v>
      </c>
      <c r="B248" s="22">
        <v>6122</v>
      </c>
      <c r="C248" s="22" t="s">
        <v>2</v>
      </c>
      <c r="D248" s="22"/>
      <c r="E248" s="22" t="str">
        <f t="shared" si="261"/>
        <v>X</v>
      </c>
      <c r="F248" s="22" t="s">
        <v>120</v>
      </c>
      <c r="G248" s="22">
        <v>13</v>
      </c>
      <c r="H248" s="22" t="str">
        <f t="shared" si="262"/>
        <v>XXX420/13</v>
      </c>
      <c r="I248" s="22" t="s">
        <v>11</v>
      </c>
      <c r="J248" s="22" t="s">
        <v>11</v>
      </c>
      <c r="K248" s="97">
        <v>0.39097222222222222</v>
      </c>
      <c r="L248" s="97">
        <v>0.39444444444444443</v>
      </c>
      <c r="M248" s="22" t="s">
        <v>36</v>
      </c>
      <c r="N248" s="23">
        <v>0.43402777777777773</v>
      </c>
      <c r="O248" s="22" t="s">
        <v>17</v>
      </c>
      <c r="P248" s="22" t="str">
        <f t="shared" si="263"/>
        <v>OK</v>
      </c>
      <c r="Q248" s="37">
        <f t="shared" si="264"/>
        <v>3.9583333333333304E-2</v>
      </c>
      <c r="R248" s="37">
        <f t="shared" si="265"/>
        <v>3.4722222222222099E-3</v>
      </c>
      <c r="S248" s="37">
        <f t="shared" si="266"/>
        <v>4.3055555555555514E-2</v>
      </c>
      <c r="T248" s="37">
        <f t="shared" si="268"/>
        <v>7.8472222222222221E-2</v>
      </c>
      <c r="U248" s="22">
        <v>38.1</v>
      </c>
      <c r="V248" s="22">
        <f>INDEX('Počty dní'!F:J,MATCH(E248,'Počty dní'!H:H,0),4)</f>
        <v>47</v>
      </c>
      <c r="W248" s="29">
        <f t="shared" si="267"/>
        <v>1790.7</v>
      </c>
    </row>
    <row r="249" spans="1:24" x14ac:dyDescent="0.3">
      <c r="A249" s="28">
        <v>622</v>
      </c>
      <c r="B249" s="22">
        <v>6122</v>
      </c>
      <c r="C249" s="22" t="s">
        <v>2</v>
      </c>
      <c r="D249" s="22"/>
      <c r="E249" s="22" t="str">
        <f t="shared" si="261"/>
        <v>X</v>
      </c>
      <c r="F249" s="22" t="s">
        <v>120</v>
      </c>
      <c r="G249" s="22">
        <v>16</v>
      </c>
      <c r="H249" s="22" t="str">
        <f t="shared" si="262"/>
        <v>XXX420/16</v>
      </c>
      <c r="I249" s="22" t="s">
        <v>11</v>
      </c>
      <c r="J249" s="22" t="s">
        <v>11</v>
      </c>
      <c r="K249" s="97">
        <v>0.47916666666666669</v>
      </c>
      <c r="L249" s="97">
        <v>0.4826388888888889</v>
      </c>
      <c r="M249" s="22" t="s">
        <v>17</v>
      </c>
      <c r="N249" s="23">
        <v>0.52083333333333337</v>
      </c>
      <c r="O249" s="22" t="s">
        <v>36</v>
      </c>
      <c r="P249" s="22" t="str">
        <f t="shared" si="263"/>
        <v>OK</v>
      </c>
      <c r="Q249" s="37">
        <f t="shared" si="264"/>
        <v>3.8194444444444475E-2</v>
      </c>
      <c r="R249" s="37">
        <f t="shared" si="265"/>
        <v>3.4722222222222099E-3</v>
      </c>
      <c r="S249" s="37">
        <f t="shared" si="266"/>
        <v>4.1666666666666685E-2</v>
      </c>
      <c r="T249" s="37">
        <f t="shared" si="268"/>
        <v>4.5138888888888951E-2</v>
      </c>
      <c r="U249" s="22">
        <v>38.1</v>
      </c>
      <c r="V249" s="22">
        <f>INDEX('Počty dní'!F:J,MATCH(E249,'Počty dní'!H:H,0),4)</f>
        <v>47</v>
      </c>
      <c r="W249" s="29">
        <f t="shared" si="267"/>
        <v>1790.7</v>
      </c>
    </row>
    <row r="250" spans="1:24" x14ac:dyDescent="0.3">
      <c r="A250" s="28">
        <v>622</v>
      </c>
      <c r="B250" s="22">
        <v>6122</v>
      </c>
      <c r="C250" s="22" t="s">
        <v>2</v>
      </c>
      <c r="D250" s="22"/>
      <c r="E250" s="22" t="str">
        <f t="shared" si="261"/>
        <v>X</v>
      </c>
      <c r="F250" s="22" t="s">
        <v>120</v>
      </c>
      <c r="G250" s="22">
        <v>19</v>
      </c>
      <c r="H250" s="22" t="str">
        <f t="shared" si="262"/>
        <v>XXX420/19</v>
      </c>
      <c r="I250" s="22" t="s">
        <v>11</v>
      </c>
      <c r="J250" s="22" t="s">
        <v>11</v>
      </c>
      <c r="K250" s="97">
        <v>0.55555555555555558</v>
      </c>
      <c r="L250" s="97">
        <v>0.56111111111111112</v>
      </c>
      <c r="M250" s="22" t="s">
        <v>36</v>
      </c>
      <c r="N250" s="23">
        <v>0.60069444444444442</v>
      </c>
      <c r="O250" s="22" t="s">
        <v>17</v>
      </c>
      <c r="P250" s="22" t="str">
        <f t="shared" si="263"/>
        <v>OK</v>
      </c>
      <c r="Q250" s="37">
        <f t="shared" si="264"/>
        <v>3.9583333333333304E-2</v>
      </c>
      <c r="R250" s="37">
        <f t="shared" si="265"/>
        <v>5.5555555555555358E-3</v>
      </c>
      <c r="S250" s="37">
        <f t="shared" si="266"/>
        <v>4.513888888888884E-2</v>
      </c>
      <c r="T250" s="37">
        <f t="shared" si="268"/>
        <v>3.472222222222221E-2</v>
      </c>
      <c r="U250" s="22">
        <v>38.1</v>
      </c>
      <c r="V250" s="22">
        <f>INDEX('Počty dní'!F:J,MATCH(E250,'Počty dní'!H:H,0),4)</f>
        <v>47</v>
      </c>
      <c r="W250" s="29">
        <f t="shared" si="267"/>
        <v>1790.7</v>
      </c>
    </row>
    <row r="251" spans="1:24" x14ac:dyDescent="0.3">
      <c r="A251" s="28">
        <v>622</v>
      </c>
      <c r="B251" s="22">
        <v>6122</v>
      </c>
      <c r="C251" s="22" t="s">
        <v>2</v>
      </c>
      <c r="D251" s="22"/>
      <c r="E251" s="22" t="str">
        <f t="shared" si="261"/>
        <v>X</v>
      </c>
      <c r="F251" s="22" t="s">
        <v>120</v>
      </c>
      <c r="G251" s="22">
        <v>24</v>
      </c>
      <c r="H251" s="22" t="str">
        <f t="shared" si="262"/>
        <v>XXX420/24</v>
      </c>
      <c r="I251" s="22" t="s">
        <v>11</v>
      </c>
      <c r="J251" s="22" t="s">
        <v>11</v>
      </c>
      <c r="K251" s="97">
        <v>0.60277777777777775</v>
      </c>
      <c r="L251" s="97">
        <v>0.60763888888888895</v>
      </c>
      <c r="M251" s="22" t="s">
        <v>17</v>
      </c>
      <c r="N251" s="23">
        <v>0.64583333333333337</v>
      </c>
      <c r="O251" s="22" t="s">
        <v>36</v>
      </c>
      <c r="P251" s="22" t="str">
        <f t="shared" si="263"/>
        <v>OK</v>
      </c>
      <c r="Q251" s="37">
        <f t="shared" si="264"/>
        <v>3.819444444444442E-2</v>
      </c>
      <c r="R251" s="37">
        <f t="shared" si="265"/>
        <v>4.8611111111112049E-3</v>
      </c>
      <c r="S251" s="37">
        <f t="shared" si="266"/>
        <v>4.3055555555555625E-2</v>
      </c>
      <c r="T251" s="37">
        <f t="shared" si="268"/>
        <v>2.0833333333333259E-3</v>
      </c>
      <c r="U251" s="22">
        <v>38.1</v>
      </c>
      <c r="V251" s="22">
        <f>INDEX('Počty dní'!F:J,MATCH(E251,'Počty dní'!H:H,0),4)</f>
        <v>47</v>
      </c>
      <c r="W251" s="29">
        <f t="shared" si="267"/>
        <v>1790.7</v>
      </c>
    </row>
    <row r="252" spans="1:24" x14ac:dyDescent="0.3">
      <c r="A252" s="28">
        <v>622</v>
      </c>
      <c r="B252" s="22">
        <v>6122</v>
      </c>
      <c r="C252" s="22" t="s">
        <v>2</v>
      </c>
      <c r="D252" s="22"/>
      <c r="E252" s="22" t="str">
        <f t="shared" si="261"/>
        <v>X</v>
      </c>
      <c r="F252" s="22" t="s">
        <v>120</v>
      </c>
      <c r="G252" s="22">
        <v>27</v>
      </c>
      <c r="H252" s="22" t="str">
        <f t="shared" si="262"/>
        <v>XXX420/27</v>
      </c>
      <c r="I252" s="22" t="s">
        <v>11</v>
      </c>
      <c r="J252" s="22" t="s">
        <v>11</v>
      </c>
      <c r="K252" s="97">
        <v>0.68055555555555547</v>
      </c>
      <c r="L252" s="97">
        <v>0.68611111111111101</v>
      </c>
      <c r="M252" s="22" t="s">
        <v>36</v>
      </c>
      <c r="N252" s="23">
        <v>0.72569444444444453</v>
      </c>
      <c r="O252" s="22" t="s">
        <v>17</v>
      </c>
      <c r="P252" s="22" t="str">
        <f t="shared" si="263"/>
        <v>OK</v>
      </c>
      <c r="Q252" s="37">
        <f t="shared" si="264"/>
        <v>3.9583333333333526E-2</v>
      </c>
      <c r="R252" s="37">
        <f t="shared" si="265"/>
        <v>5.5555555555555358E-3</v>
      </c>
      <c r="S252" s="37">
        <f t="shared" si="266"/>
        <v>4.5138888888889062E-2</v>
      </c>
      <c r="T252" s="37">
        <f t="shared" si="268"/>
        <v>3.4722222222222099E-2</v>
      </c>
      <c r="U252" s="22">
        <v>38.1</v>
      </c>
      <c r="V252" s="22">
        <f>INDEX('Počty dní'!F:J,MATCH(E252,'Počty dní'!H:H,0),4)</f>
        <v>47</v>
      </c>
      <c r="W252" s="29">
        <f t="shared" si="267"/>
        <v>1790.7</v>
      </c>
    </row>
    <row r="253" spans="1:24" ht="15" thickBot="1" x14ac:dyDescent="0.35">
      <c r="A253" s="30">
        <v>622</v>
      </c>
      <c r="B253" s="31">
        <v>6122</v>
      </c>
      <c r="C253" s="31" t="s">
        <v>2</v>
      </c>
      <c r="D253" s="31"/>
      <c r="E253" s="31" t="str">
        <f t="shared" si="261"/>
        <v>X</v>
      </c>
      <c r="F253" s="31" t="s">
        <v>120</v>
      </c>
      <c r="G253" s="31">
        <v>30</v>
      </c>
      <c r="H253" s="31" t="str">
        <f t="shared" si="262"/>
        <v>XXX420/30</v>
      </c>
      <c r="I253" s="31" t="s">
        <v>10</v>
      </c>
      <c r="J253" s="31" t="s">
        <v>11</v>
      </c>
      <c r="K253" s="98">
        <v>0.72777777777777775</v>
      </c>
      <c r="L253" s="98">
        <v>0.73263888888888884</v>
      </c>
      <c r="M253" s="31" t="s">
        <v>17</v>
      </c>
      <c r="N253" s="32">
        <v>0.77083333333333337</v>
      </c>
      <c r="O253" s="31" t="s">
        <v>36</v>
      </c>
      <c r="P253" s="31"/>
      <c r="Q253" s="38">
        <f t="shared" si="264"/>
        <v>3.8194444444444531E-2</v>
      </c>
      <c r="R253" s="38">
        <f t="shared" si="265"/>
        <v>4.8611111111110938E-3</v>
      </c>
      <c r="S253" s="38">
        <f t="shared" si="266"/>
        <v>4.3055555555555625E-2</v>
      </c>
      <c r="T253" s="38">
        <f t="shared" si="268"/>
        <v>2.0833333333332149E-3</v>
      </c>
      <c r="U253" s="31">
        <v>38.1</v>
      </c>
      <c r="V253" s="31">
        <f>INDEX('Počty dní'!F:J,MATCH(E253,'Počty dní'!H:H,0),4)</f>
        <v>47</v>
      </c>
      <c r="W253" s="33">
        <f t="shared" si="267"/>
        <v>1790.7</v>
      </c>
    </row>
    <row r="254" spans="1:24" ht="15" thickBot="1" x14ac:dyDescent="0.35">
      <c r="A254" s="8" t="str">
        <f ca="1">CONCATENATE(INDIRECT("R[-3]C[0]",FALSE),"celkem")</f>
        <v>622celkem</v>
      </c>
      <c r="B254" s="9"/>
      <c r="C254" s="9" t="str">
        <f ca="1">INDIRECT("R[-1]C[12]",FALSE)</f>
        <v>Jihlava,,aut.nádr.</v>
      </c>
      <c r="D254" s="10"/>
      <c r="E254" s="9"/>
      <c r="F254" s="10"/>
      <c r="G254" s="11"/>
      <c r="H254" s="12"/>
      <c r="I254" s="13"/>
      <c r="J254" s="14" t="str">
        <f ca="1">INDIRECT("R[-2]C[0]",FALSE)</f>
        <v>V</v>
      </c>
      <c r="K254" s="99"/>
      <c r="L254" s="100"/>
      <c r="M254" s="17"/>
      <c r="N254" s="16"/>
      <c r="O254" s="18"/>
      <c r="P254" s="9"/>
      <c r="Q254" s="39">
        <f>SUM(Q246:Q253)</f>
        <v>0.31111111111111134</v>
      </c>
      <c r="R254" s="39">
        <f t="shared" ref="R254:T254" si="269">SUM(R246:R253)</f>
        <v>3.472222222222221E-2</v>
      </c>
      <c r="S254" s="39">
        <f t="shared" si="269"/>
        <v>0.34583333333333355</v>
      </c>
      <c r="T254" s="39">
        <f t="shared" si="269"/>
        <v>0.19930555555555535</v>
      </c>
      <c r="U254" s="19">
        <f>SUM(U246:U253)</f>
        <v>304.8</v>
      </c>
      <c r="V254" s="20"/>
      <c r="W254" s="21">
        <f>SUM(W246:W253)</f>
        <v>14325.600000000002</v>
      </c>
      <c r="X254" s="7"/>
    </row>
    <row r="255" spans="1:24" x14ac:dyDescent="0.3">
      <c r="L255" s="95"/>
      <c r="N255" s="1"/>
    </row>
    <row r="256" spans="1:24" ht="15" thickBot="1" x14ac:dyDescent="0.35"/>
    <row r="257" spans="1:24" x14ac:dyDescent="0.3">
      <c r="A257" s="24">
        <v>623</v>
      </c>
      <c r="B257" s="25">
        <v>6123</v>
      </c>
      <c r="C257" s="25" t="s">
        <v>2</v>
      </c>
      <c r="D257" s="25"/>
      <c r="E257" s="25" t="str">
        <f t="shared" ref="E257:E269" si="270">CONCATENATE(C257,D257)</f>
        <v>X</v>
      </c>
      <c r="F257" s="25" t="s">
        <v>120</v>
      </c>
      <c r="G257" s="25">
        <v>1</v>
      </c>
      <c r="H257" s="25" t="str">
        <f t="shared" ref="H257:H269" si="271">CONCATENATE(F257,"/",G257)</f>
        <v>XXX420/1</v>
      </c>
      <c r="I257" s="25" t="s">
        <v>11</v>
      </c>
      <c r="J257" s="25" t="s">
        <v>11</v>
      </c>
      <c r="K257" s="96">
        <v>0.19513888888888889</v>
      </c>
      <c r="L257" s="96">
        <v>0.19652777777777777</v>
      </c>
      <c r="M257" s="25" t="s">
        <v>34</v>
      </c>
      <c r="N257" s="26">
        <v>0.22222222222222221</v>
      </c>
      <c r="O257" s="25" t="s">
        <v>17</v>
      </c>
      <c r="P257" s="25" t="str">
        <f t="shared" ref="P257:P268" si="272">IF(M258=O257,"OK","POZOR")</f>
        <v>OK</v>
      </c>
      <c r="Q257" s="36">
        <f t="shared" ref="Q257:Q269" si="273">IF(ISNUMBER(G257),N257-L257,IF(F257="přejezd",N257-L257,0))</f>
        <v>2.5694444444444436E-2</v>
      </c>
      <c r="R257" s="36">
        <f t="shared" ref="R257:R269" si="274">IF(ISNUMBER(G257),L257-K257,0)</f>
        <v>1.388888888888884E-3</v>
      </c>
      <c r="S257" s="36">
        <f t="shared" ref="S257:S269" si="275">Q257+R257</f>
        <v>2.708333333333332E-2</v>
      </c>
      <c r="T257" s="36"/>
      <c r="U257" s="25">
        <v>23.7</v>
      </c>
      <c r="V257" s="25">
        <f>INDEX('Počty dní'!F:J,MATCH(E257,'Počty dní'!H:H,0),4)</f>
        <v>47</v>
      </c>
      <c r="W257" s="27">
        <f t="shared" ref="W257:W269" si="276">V257*U257</f>
        <v>1113.8999999999999</v>
      </c>
    </row>
    <row r="258" spans="1:24" x14ac:dyDescent="0.3">
      <c r="A258" s="28">
        <v>623</v>
      </c>
      <c r="B258" s="22">
        <v>6123</v>
      </c>
      <c r="C258" s="22" t="s">
        <v>2</v>
      </c>
      <c r="D258" s="22"/>
      <c r="E258" s="22" t="str">
        <f t="shared" si="270"/>
        <v>X</v>
      </c>
      <c r="F258" s="22" t="s">
        <v>120</v>
      </c>
      <c r="G258" s="22">
        <v>6</v>
      </c>
      <c r="H258" s="22" t="str">
        <f t="shared" si="271"/>
        <v>XXX420/6</v>
      </c>
      <c r="I258" s="22" t="s">
        <v>11</v>
      </c>
      <c r="J258" s="22" t="s">
        <v>11</v>
      </c>
      <c r="K258" s="97">
        <v>0.22777777777777777</v>
      </c>
      <c r="L258" s="97">
        <v>0.23263888888888887</v>
      </c>
      <c r="M258" s="22" t="s">
        <v>17</v>
      </c>
      <c r="N258" s="23">
        <v>0.27083333333333331</v>
      </c>
      <c r="O258" s="22" t="s">
        <v>36</v>
      </c>
      <c r="P258" s="22" t="str">
        <f t="shared" ref="P258:P263" si="277">IF(M259=O258,"OK","POZOR")</f>
        <v>OK</v>
      </c>
      <c r="Q258" s="37">
        <f t="shared" ref="Q258:Q263" si="278">IF(ISNUMBER(G258),N258-L258,IF(F258="přejezd",N258-L258,0))</f>
        <v>3.8194444444444448E-2</v>
      </c>
      <c r="R258" s="37">
        <f t="shared" ref="R258:R263" si="279">IF(ISNUMBER(G258),L258-K258,0)</f>
        <v>4.8611111111110938E-3</v>
      </c>
      <c r="S258" s="37">
        <f t="shared" ref="S258:S263" si="280">Q258+R258</f>
        <v>4.3055555555555541E-2</v>
      </c>
      <c r="T258" s="37">
        <f t="shared" ref="T258:T263" si="281">K258-N257</f>
        <v>5.5555555555555636E-3</v>
      </c>
      <c r="U258" s="22">
        <v>38.1</v>
      </c>
      <c r="V258" s="22">
        <f>INDEX('Počty dní'!F:J,MATCH(E258,'Počty dní'!H:H,0),4)</f>
        <v>47</v>
      </c>
      <c r="W258" s="29">
        <f t="shared" si="276"/>
        <v>1790.7</v>
      </c>
    </row>
    <row r="259" spans="1:24" x14ac:dyDescent="0.3">
      <c r="A259" s="28">
        <v>623</v>
      </c>
      <c r="B259" s="22">
        <v>6123</v>
      </c>
      <c r="C259" s="22" t="s">
        <v>2</v>
      </c>
      <c r="D259" s="22"/>
      <c r="E259" s="22" t="str">
        <f>CONCATENATE(C259,D259)</f>
        <v>X</v>
      </c>
      <c r="F259" s="22" t="s">
        <v>120</v>
      </c>
      <c r="G259" s="22">
        <v>11</v>
      </c>
      <c r="H259" s="22" t="str">
        <f>CONCATENATE(F259,"/",G259)</f>
        <v>XXX420/11</v>
      </c>
      <c r="I259" s="22" t="s">
        <v>11</v>
      </c>
      <c r="J259" s="22" t="s">
        <v>11</v>
      </c>
      <c r="K259" s="97">
        <v>0.30763888888888891</v>
      </c>
      <c r="L259" s="97">
        <v>0.31111111111111112</v>
      </c>
      <c r="M259" s="22" t="s">
        <v>36</v>
      </c>
      <c r="N259" s="23">
        <v>0.35069444444444442</v>
      </c>
      <c r="O259" s="22" t="s">
        <v>17</v>
      </c>
      <c r="P259" s="22" t="str">
        <f t="shared" si="277"/>
        <v>OK</v>
      </c>
      <c r="Q259" s="37">
        <f t="shared" si="278"/>
        <v>3.9583333333333304E-2</v>
      </c>
      <c r="R259" s="37">
        <f t="shared" si="279"/>
        <v>3.4722222222222099E-3</v>
      </c>
      <c r="S259" s="37">
        <f t="shared" si="280"/>
        <v>4.3055555555555514E-2</v>
      </c>
      <c r="T259" s="37">
        <f t="shared" si="281"/>
        <v>3.6805555555555591E-2</v>
      </c>
      <c r="U259" s="22">
        <v>38.1</v>
      </c>
      <c r="V259" s="22">
        <f>INDEX('Počty dní'!F:J,MATCH(E259,'Počty dní'!H:H,0),4)</f>
        <v>47</v>
      </c>
      <c r="W259" s="29">
        <f>V259*U259</f>
        <v>1790.7</v>
      </c>
    </row>
    <row r="260" spans="1:24" x14ac:dyDescent="0.3">
      <c r="A260" s="28">
        <v>623</v>
      </c>
      <c r="B260" s="22">
        <v>6123</v>
      </c>
      <c r="C260" s="22" t="s">
        <v>2</v>
      </c>
      <c r="D260" s="22"/>
      <c r="E260" s="22" t="str">
        <f t="shared" si="270"/>
        <v>X</v>
      </c>
      <c r="F260" s="22" t="s">
        <v>120</v>
      </c>
      <c r="G260" s="22">
        <v>14</v>
      </c>
      <c r="H260" s="22" t="str">
        <f t="shared" si="271"/>
        <v>XXX420/14</v>
      </c>
      <c r="I260" s="22" t="s">
        <v>11</v>
      </c>
      <c r="J260" s="22" t="s">
        <v>11</v>
      </c>
      <c r="K260" s="97">
        <v>0.39583333333333331</v>
      </c>
      <c r="L260" s="97">
        <v>0.39930555555555558</v>
      </c>
      <c r="M260" s="22" t="s">
        <v>17</v>
      </c>
      <c r="N260" s="23">
        <v>0.4375</v>
      </c>
      <c r="O260" s="22" t="s">
        <v>36</v>
      </c>
      <c r="P260" s="22" t="str">
        <f t="shared" si="277"/>
        <v>OK</v>
      </c>
      <c r="Q260" s="37">
        <f t="shared" si="278"/>
        <v>3.819444444444442E-2</v>
      </c>
      <c r="R260" s="37">
        <f t="shared" si="279"/>
        <v>3.4722222222222654E-3</v>
      </c>
      <c r="S260" s="37">
        <f t="shared" si="280"/>
        <v>4.1666666666666685E-2</v>
      </c>
      <c r="T260" s="37">
        <f t="shared" si="281"/>
        <v>4.5138888888888895E-2</v>
      </c>
      <c r="U260" s="22">
        <v>38.1</v>
      </c>
      <c r="V260" s="22">
        <f>INDEX('Počty dní'!F:J,MATCH(E260,'Počty dní'!H:H,0),4)</f>
        <v>47</v>
      </c>
      <c r="W260" s="29">
        <f t="shared" si="276"/>
        <v>1790.7</v>
      </c>
    </row>
    <row r="261" spans="1:24" x14ac:dyDescent="0.3">
      <c r="A261" s="28">
        <v>623</v>
      </c>
      <c r="B261" s="22">
        <v>6123</v>
      </c>
      <c r="C261" s="22" t="s">
        <v>2</v>
      </c>
      <c r="D261" s="22"/>
      <c r="E261" s="22" t="str">
        <f t="shared" si="270"/>
        <v>X</v>
      </c>
      <c r="F261" s="22" t="s">
        <v>120</v>
      </c>
      <c r="G261" s="22">
        <v>15</v>
      </c>
      <c r="H261" s="22" t="str">
        <f t="shared" si="271"/>
        <v>XXX420/15</v>
      </c>
      <c r="I261" s="22" t="s">
        <v>11</v>
      </c>
      <c r="J261" s="22" t="s">
        <v>11</v>
      </c>
      <c r="K261" s="97">
        <v>0.47430555555555554</v>
      </c>
      <c r="L261" s="97">
        <v>0.4777777777777778</v>
      </c>
      <c r="M261" s="22" t="s">
        <v>36</v>
      </c>
      <c r="N261" s="23">
        <v>0.51736111111111105</v>
      </c>
      <c r="O261" s="22" t="s">
        <v>17</v>
      </c>
      <c r="P261" s="22" t="str">
        <f t="shared" si="277"/>
        <v>OK</v>
      </c>
      <c r="Q261" s="37">
        <f t="shared" si="278"/>
        <v>3.9583333333333248E-2</v>
      </c>
      <c r="R261" s="37">
        <f t="shared" si="279"/>
        <v>3.4722222222222654E-3</v>
      </c>
      <c r="S261" s="37">
        <f t="shared" si="280"/>
        <v>4.3055555555555514E-2</v>
      </c>
      <c r="T261" s="37">
        <f t="shared" si="281"/>
        <v>3.6805555555555536E-2</v>
      </c>
      <c r="U261" s="22">
        <v>38.1</v>
      </c>
      <c r="V261" s="22">
        <f>INDEX('Počty dní'!F:J,MATCH(E261,'Počty dní'!H:H,0),4)</f>
        <v>47</v>
      </c>
      <c r="W261" s="29">
        <f t="shared" si="276"/>
        <v>1790.7</v>
      </c>
    </row>
    <row r="262" spans="1:24" x14ac:dyDescent="0.3">
      <c r="A262" s="28">
        <v>623</v>
      </c>
      <c r="B262" s="22">
        <v>6123</v>
      </c>
      <c r="C262" s="22" t="s">
        <v>2</v>
      </c>
      <c r="D262" s="22"/>
      <c r="E262" s="22" t="str">
        <f t="shared" si="270"/>
        <v>X</v>
      </c>
      <c r="F262" s="22" t="s">
        <v>120</v>
      </c>
      <c r="G262" s="22">
        <v>20</v>
      </c>
      <c r="H262" s="22" t="str">
        <f t="shared" si="271"/>
        <v>XXX420/20</v>
      </c>
      <c r="I262" s="22" t="s">
        <v>11</v>
      </c>
      <c r="J262" s="22" t="s">
        <v>11</v>
      </c>
      <c r="K262" s="97">
        <v>0.52083333333333337</v>
      </c>
      <c r="L262" s="97">
        <v>0.52430555555555558</v>
      </c>
      <c r="M262" s="22" t="s">
        <v>17</v>
      </c>
      <c r="N262" s="23">
        <v>0.56944444444444442</v>
      </c>
      <c r="O262" s="22" t="s">
        <v>38</v>
      </c>
      <c r="P262" s="22" t="str">
        <f t="shared" si="277"/>
        <v>OK</v>
      </c>
      <c r="Q262" s="37">
        <f t="shared" si="278"/>
        <v>4.513888888888884E-2</v>
      </c>
      <c r="R262" s="37">
        <f t="shared" si="279"/>
        <v>3.4722222222222099E-3</v>
      </c>
      <c r="S262" s="37">
        <f t="shared" si="280"/>
        <v>4.8611111111111049E-2</v>
      </c>
      <c r="T262" s="37">
        <f t="shared" si="281"/>
        <v>3.4722222222223209E-3</v>
      </c>
      <c r="U262" s="22">
        <v>40.299999999999997</v>
      </c>
      <c r="V262" s="22">
        <f>INDEX('Počty dní'!F:J,MATCH(E262,'Počty dní'!H:H,0),4)</f>
        <v>47</v>
      </c>
      <c r="W262" s="29">
        <f t="shared" si="276"/>
        <v>1894.1</v>
      </c>
    </row>
    <row r="263" spans="1:24" x14ac:dyDescent="0.3">
      <c r="A263" s="28">
        <v>623</v>
      </c>
      <c r="B263" s="22">
        <v>6123</v>
      </c>
      <c r="C263" s="22" t="s">
        <v>2</v>
      </c>
      <c r="D263" s="22"/>
      <c r="E263" s="22" t="str">
        <f t="shared" si="270"/>
        <v>X</v>
      </c>
      <c r="F263" s="22" t="s">
        <v>120</v>
      </c>
      <c r="G263" s="22">
        <v>21</v>
      </c>
      <c r="H263" s="22" t="str">
        <f t="shared" si="271"/>
        <v>XXX420/21</v>
      </c>
      <c r="I263" s="22" t="s">
        <v>11</v>
      </c>
      <c r="J263" s="22" t="s">
        <v>11</v>
      </c>
      <c r="K263" s="97">
        <v>0.59166666666666667</v>
      </c>
      <c r="L263" s="97">
        <v>0.59375</v>
      </c>
      <c r="M263" s="22" t="s">
        <v>38</v>
      </c>
      <c r="N263" s="23">
        <v>0.64097222222222217</v>
      </c>
      <c r="O263" s="22" t="s">
        <v>17</v>
      </c>
      <c r="P263" s="22" t="str">
        <f t="shared" si="277"/>
        <v>OK</v>
      </c>
      <c r="Q263" s="37">
        <f t="shared" si="278"/>
        <v>4.7222222222222165E-2</v>
      </c>
      <c r="R263" s="37">
        <f t="shared" si="279"/>
        <v>2.0833333333333259E-3</v>
      </c>
      <c r="S263" s="37">
        <f t="shared" si="280"/>
        <v>4.9305555555555491E-2</v>
      </c>
      <c r="T263" s="37">
        <f t="shared" si="281"/>
        <v>2.2222222222222254E-2</v>
      </c>
      <c r="U263" s="22">
        <v>40.299999999999997</v>
      </c>
      <c r="V263" s="22">
        <f>INDEX('Počty dní'!F:J,MATCH(E263,'Počty dní'!H:H,0),4)</f>
        <v>47</v>
      </c>
      <c r="W263" s="29">
        <f t="shared" si="276"/>
        <v>1894.1</v>
      </c>
    </row>
    <row r="264" spans="1:24" x14ac:dyDescent="0.3">
      <c r="A264" s="28">
        <v>623</v>
      </c>
      <c r="B264" s="22">
        <v>6123</v>
      </c>
      <c r="C264" s="22" t="s">
        <v>2</v>
      </c>
      <c r="D264" s="22"/>
      <c r="E264" s="22" t="str">
        <f t="shared" si="270"/>
        <v>X</v>
      </c>
      <c r="F264" s="22" t="s">
        <v>120</v>
      </c>
      <c r="G264" s="22">
        <v>26</v>
      </c>
      <c r="H264" s="22" t="str">
        <f t="shared" si="271"/>
        <v>XXX420/26</v>
      </c>
      <c r="I264" s="22" t="s">
        <v>11</v>
      </c>
      <c r="J264" s="22" t="s">
        <v>11</v>
      </c>
      <c r="K264" s="97">
        <v>0.64444444444444449</v>
      </c>
      <c r="L264" s="97">
        <v>0.64930555555555558</v>
      </c>
      <c r="M264" s="22" t="s">
        <v>17</v>
      </c>
      <c r="N264" s="23">
        <v>0.6875</v>
      </c>
      <c r="O264" s="22" t="s">
        <v>36</v>
      </c>
      <c r="P264" s="22" t="str">
        <f t="shared" si="272"/>
        <v>OK</v>
      </c>
      <c r="Q264" s="37">
        <f t="shared" si="273"/>
        <v>3.819444444444442E-2</v>
      </c>
      <c r="R264" s="37">
        <f t="shared" si="274"/>
        <v>4.8611111111110938E-3</v>
      </c>
      <c r="S264" s="37">
        <f t="shared" si="275"/>
        <v>4.3055555555555514E-2</v>
      </c>
      <c r="T264" s="37">
        <f t="shared" ref="T264:T269" si="282">K264-N263</f>
        <v>3.4722222222223209E-3</v>
      </c>
      <c r="U264" s="22">
        <v>38.1</v>
      </c>
      <c r="V264" s="22">
        <f>INDEX('Počty dní'!F:J,MATCH(E264,'Počty dní'!H:H,0),4)</f>
        <v>47</v>
      </c>
      <c r="W264" s="29">
        <f t="shared" si="276"/>
        <v>1790.7</v>
      </c>
    </row>
    <row r="265" spans="1:24" x14ac:dyDescent="0.3">
      <c r="A265" s="28">
        <v>623</v>
      </c>
      <c r="B265" s="22">
        <v>6123</v>
      </c>
      <c r="C265" s="22" t="s">
        <v>2</v>
      </c>
      <c r="D265" s="22"/>
      <c r="E265" s="22" t="str">
        <f t="shared" si="270"/>
        <v>X</v>
      </c>
      <c r="F265" s="22" t="s">
        <v>120</v>
      </c>
      <c r="G265" s="22">
        <v>29</v>
      </c>
      <c r="H265" s="22" t="str">
        <f t="shared" si="271"/>
        <v>XXX420/29</v>
      </c>
      <c r="I265" s="22" t="s">
        <v>11</v>
      </c>
      <c r="J265" s="22" t="s">
        <v>11</v>
      </c>
      <c r="K265" s="97">
        <v>0.72222222222222221</v>
      </c>
      <c r="L265" s="97">
        <v>0.72777777777777775</v>
      </c>
      <c r="M265" s="22" t="s">
        <v>36</v>
      </c>
      <c r="N265" s="23">
        <v>0.76736111111111116</v>
      </c>
      <c r="O265" s="22" t="s">
        <v>17</v>
      </c>
      <c r="P265" s="22" t="str">
        <f t="shared" si="272"/>
        <v>OK</v>
      </c>
      <c r="Q265" s="37">
        <f t="shared" si="273"/>
        <v>3.9583333333333415E-2</v>
      </c>
      <c r="R265" s="37">
        <f t="shared" si="274"/>
        <v>5.5555555555555358E-3</v>
      </c>
      <c r="S265" s="37">
        <f t="shared" si="275"/>
        <v>4.5138888888888951E-2</v>
      </c>
      <c r="T265" s="37">
        <f t="shared" si="282"/>
        <v>3.472222222222221E-2</v>
      </c>
      <c r="U265" s="22">
        <v>38.1</v>
      </c>
      <c r="V265" s="22">
        <f>INDEX('Počty dní'!F:J,MATCH(E265,'Počty dní'!H:H,0),4)</f>
        <v>47</v>
      </c>
      <c r="W265" s="29">
        <f t="shared" si="276"/>
        <v>1790.7</v>
      </c>
    </row>
    <row r="266" spans="1:24" x14ac:dyDescent="0.3">
      <c r="A266" s="28">
        <v>623</v>
      </c>
      <c r="B266" s="22">
        <v>6123</v>
      </c>
      <c r="C266" s="22" t="s">
        <v>2</v>
      </c>
      <c r="D266" s="22"/>
      <c r="E266" s="22" t="str">
        <f t="shared" si="270"/>
        <v>X</v>
      </c>
      <c r="F266" s="22" t="s">
        <v>120</v>
      </c>
      <c r="G266" s="22">
        <v>32</v>
      </c>
      <c r="H266" s="22" t="str">
        <f t="shared" si="271"/>
        <v>XXX420/32</v>
      </c>
      <c r="I266" s="22" t="s">
        <v>10</v>
      </c>
      <c r="J266" s="22" t="s">
        <v>11</v>
      </c>
      <c r="K266" s="97">
        <v>0.77083333333333337</v>
      </c>
      <c r="L266" s="97">
        <v>0.77430555555555547</v>
      </c>
      <c r="M266" s="22" t="s">
        <v>17</v>
      </c>
      <c r="N266" s="23">
        <v>0.81736111111111109</v>
      </c>
      <c r="O266" s="22" t="s">
        <v>36</v>
      </c>
      <c r="P266" s="22" t="str">
        <f t="shared" si="272"/>
        <v>OK</v>
      </c>
      <c r="Q266" s="37">
        <f t="shared" si="273"/>
        <v>4.3055555555555625E-2</v>
      </c>
      <c r="R266" s="37">
        <f t="shared" si="274"/>
        <v>3.4722222222220989E-3</v>
      </c>
      <c r="S266" s="37">
        <f t="shared" si="275"/>
        <v>4.6527777777777724E-2</v>
      </c>
      <c r="T266" s="37">
        <f t="shared" si="282"/>
        <v>3.4722222222222099E-3</v>
      </c>
      <c r="U266" s="22">
        <v>38.1</v>
      </c>
      <c r="V266" s="22">
        <f>INDEX('Počty dní'!F:J,MATCH(E266,'Počty dní'!H:H,0),4)</f>
        <v>47</v>
      </c>
      <c r="W266" s="29">
        <f t="shared" si="276"/>
        <v>1790.7</v>
      </c>
    </row>
    <row r="267" spans="1:24" x14ac:dyDescent="0.3">
      <c r="A267" s="28">
        <v>623</v>
      </c>
      <c r="B267" s="22">
        <v>6123</v>
      </c>
      <c r="C267" s="22" t="s">
        <v>2</v>
      </c>
      <c r="D267" s="22"/>
      <c r="E267" s="22" t="str">
        <f t="shared" si="270"/>
        <v>X</v>
      </c>
      <c r="F267" s="22" t="s">
        <v>120</v>
      </c>
      <c r="G267" s="22">
        <v>33</v>
      </c>
      <c r="H267" s="22" t="str">
        <f t="shared" si="271"/>
        <v>XXX420/33</v>
      </c>
      <c r="I267" s="22" t="s">
        <v>10</v>
      </c>
      <c r="J267" s="22" t="s">
        <v>11</v>
      </c>
      <c r="K267" s="97">
        <v>0.85763888888888884</v>
      </c>
      <c r="L267" s="97">
        <v>0.86111111111111116</v>
      </c>
      <c r="M267" s="22" t="s">
        <v>36</v>
      </c>
      <c r="N267" s="23">
        <v>0.90347222222222223</v>
      </c>
      <c r="O267" s="22" t="s">
        <v>17</v>
      </c>
      <c r="P267" s="22" t="str">
        <f t="shared" si="272"/>
        <v>OK</v>
      </c>
      <c r="Q267" s="37">
        <f t="shared" si="273"/>
        <v>4.2361111111111072E-2</v>
      </c>
      <c r="R267" s="37">
        <f t="shared" si="274"/>
        <v>3.4722222222223209E-3</v>
      </c>
      <c r="S267" s="37">
        <f t="shared" si="275"/>
        <v>4.5833333333333393E-2</v>
      </c>
      <c r="T267" s="37">
        <f t="shared" si="282"/>
        <v>4.0277777777777746E-2</v>
      </c>
      <c r="U267" s="22">
        <v>40.6</v>
      </c>
      <c r="V267" s="22">
        <f>INDEX('Počty dní'!F:J,MATCH(E267,'Počty dní'!H:H,0),4)</f>
        <v>47</v>
      </c>
      <c r="W267" s="29">
        <f t="shared" si="276"/>
        <v>1908.2</v>
      </c>
    </row>
    <row r="268" spans="1:24" x14ac:dyDescent="0.3">
      <c r="A268" s="28">
        <v>623</v>
      </c>
      <c r="B268" s="22">
        <v>6123</v>
      </c>
      <c r="C268" s="22" t="s">
        <v>2</v>
      </c>
      <c r="D268" s="22"/>
      <c r="E268" s="22" t="str">
        <f t="shared" si="270"/>
        <v>X</v>
      </c>
      <c r="F268" s="22" t="s">
        <v>119</v>
      </c>
      <c r="G268" s="22">
        <v>26</v>
      </c>
      <c r="H268" s="22" t="str">
        <f t="shared" si="271"/>
        <v>XXX421/26</v>
      </c>
      <c r="I268" s="22" t="s">
        <v>10</v>
      </c>
      <c r="J268" s="22" t="s">
        <v>11</v>
      </c>
      <c r="K268" s="97">
        <v>0.9375</v>
      </c>
      <c r="L268" s="97">
        <v>0.93958333333333333</v>
      </c>
      <c r="M268" s="22" t="s">
        <v>17</v>
      </c>
      <c r="N268" s="23">
        <v>0.95416666666666661</v>
      </c>
      <c r="O268" s="22" t="s">
        <v>39</v>
      </c>
      <c r="P268" s="22" t="str">
        <f t="shared" si="272"/>
        <v>OK</v>
      </c>
      <c r="Q268" s="37">
        <f t="shared" si="273"/>
        <v>1.4583333333333282E-2</v>
      </c>
      <c r="R268" s="37">
        <f t="shared" si="274"/>
        <v>2.0833333333333259E-3</v>
      </c>
      <c r="S268" s="37">
        <f t="shared" si="275"/>
        <v>1.6666666666666607E-2</v>
      </c>
      <c r="T268" s="37">
        <f t="shared" si="282"/>
        <v>3.4027777777777768E-2</v>
      </c>
      <c r="U268" s="22">
        <v>11.8</v>
      </c>
      <c r="V268" s="22">
        <f>INDEX('Počty dní'!F:J,MATCH(E268,'Počty dní'!H:H,0),4)</f>
        <v>47</v>
      </c>
      <c r="W268" s="29">
        <f t="shared" si="276"/>
        <v>554.6</v>
      </c>
    </row>
    <row r="269" spans="1:24" ht="15" thickBot="1" x14ac:dyDescent="0.35">
      <c r="A269" s="30">
        <v>623</v>
      </c>
      <c r="B269" s="31">
        <v>6123</v>
      </c>
      <c r="C269" s="31" t="s">
        <v>2</v>
      </c>
      <c r="D269" s="31"/>
      <c r="E269" s="31" t="str">
        <f t="shared" si="270"/>
        <v>X</v>
      </c>
      <c r="F269" s="31" t="s">
        <v>120</v>
      </c>
      <c r="G269" s="31">
        <v>36</v>
      </c>
      <c r="H269" s="31" t="str">
        <f t="shared" si="271"/>
        <v>XXX420/36</v>
      </c>
      <c r="I269" s="31" t="s">
        <v>10</v>
      </c>
      <c r="J269" s="31" t="s">
        <v>11</v>
      </c>
      <c r="K269" s="98">
        <v>0.95416666666666661</v>
      </c>
      <c r="L269" s="98">
        <v>0.95486111111111116</v>
      </c>
      <c r="M269" s="31" t="s">
        <v>39</v>
      </c>
      <c r="N269" s="32">
        <v>0.96805555555555556</v>
      </c>
      <c r="O269" s="31" t="s">
        <v>34</v>
      </c>
      <c r="P269" s="31"/>
      <c r="Q269" s="38">
        <f t="shared" si="273"/>
        <v>1.3194444444444398E-2</v>
      </c>
      <c r="R269" s="38">
        <f t="shared" si="274"/>
        <v>6.94444444444553E-4</v>
      </c>
      <c r="S269" s="38">
        <f t="shared" si="275"/>
        <v>1.3888888888888951E-2</v>
      </c>
      <c r="T269" s="38">
        <f t="shared" si="282"/>
        <v>0</v>
      </c>
      <c r="U269" s="31">
        <v>13.3</v>
      </c>
      <c r="V269" s="31">
        <f>INDEX('Počty dní'!F:J,MATCH(E269,'Počty dní'!H:H,0),4)</f>
        <v>47</v>
      </c>
      <c r="W269" s="33">
        <f t="shared" si="276"/>
        <v>625.1</v>
      </c>
    </row>
    <row r="270" spans="1:24" ht="15" thickBot="1" x14ac:dyDescent="0.35">
      <c r="A270" s="8" t="str">
        <f ca="1">CONCATENATE(INDIRECT("R[-3]C[0]",FALSE),"celkem")</f>
        <v>623celkem</v>
      </c>
      <c r="B270" s="9"/>
      <c r="C270" s="9" t="str">
        <f ca="1">INDIRECT("R[-1]C[12]",FALSE)</f>
        <v>Brtnice,,nám.</v>
      </c>
      <c r="D270" s="10"/>
      <c r="E270" s="9"/>
      <c r="F270" s="10"/>
      <c r="G270" s="11"/>
      <c r="H270" s="12"/>
      <c r="I270" s="13"/>
      <c r="J270" s="14" t="str">
        <f ca="1">INDIRECT("R[-2]C[0]",FALSE)</f>
        <v>V</v>
      </c>
      <c r="K270" s="99"/>
      <c r="L270" s="100"/>
      <c r="M270" s="17"/>
      <c r="N270" s="16"/>
      <c r="O270" s="18"/>
      <c r="P270" s="9"/>
      <c r="Q270" s="39">
        <f>SUM(Q257:Q269)</f>
        <v>0.46458333333333307</v>
      </c>
      <c r="R270" s="39">
        <f>SUM(R257:R269)</f>
        <v>4.2361111111111183E-2</v>
      </c>
      <c r="S270" s="39">
        <f>SUM(S257:S269)</f>
        <v>0.5069444444444442</v>
      </c>
      <c r="T270" s="39">
        <f>SUM(T257:T269)</f>
        <v>0.26597222222222239</v>
      </c>
      <c r="U270" s="19">
        <f>SUM(U257:U269)</f>
        <v>436.7000000000001</v>
      </c>
      <c r="V270" s="20"/>
      <c r="W270" s="21">
        <f>SUM(W257:W269)</f>
        <v>20524.900000000001</v>
      </c>
      <c r="X270" s="7"/>
    </row>
    <row r="271" spans="1:24" x14ac:dyDescent="0.3">
      <c r="L271" s="95"/>
      <c r="N271" s="1"/>
    </row>
    <row r="272" spans="1:24" ht="15" thickBot="1" x14ac:dyDescent="0.35"/>
    <row r="273" spans="1:24" x14ac:dyDescent="0.3">
      <c r="A273" s="24">
        <v>624</v>
      </c>
      <c r="B273" s="25">
        <v>6024</v>
      </c>
      <c r="C273" s="25" t="s">
        <v>2</v>
      </c>
      <c r="D273" s="25"/>
      <c r="E273" s="25" t="str">
        <f t="shared" ref="E273:E280" si="283">CONCATENATE(C273,D273)</f>
        <v>X</v>
      </c>
      <c r="F273" s="25" t="s">
        <v>119</v>
      </c>
      <c r="G273" s="25">
        <v>1</v>
      </c>
      <c r="H273" s="25" t="str">
        <f t="shared" ref="H273:H280" si="284">CONCATENATE(F273,"/",G273)</f>
        <v>XXX421/1</v>
      </c>
      <c r="I273" s="25" t="s">
        <v>10</v>
      </c>
      <c r="J273" s="25" t="s">
        <v>11</v>
      </c>
      <c r="K273" s="96">
        <v>0.20625000000000002</v>
      </c>
      <c r="L273" s="96">
        <v>0.2076388888888889</v>
      </c>
      <c r="M273" s="25" t="s">
        <v>39</v>
      </c>
      <c r="N273" s="26">
        <v>0.22222222222222221</v>
      </c>
      <c r="O273" s="25" t="s">
        <v>17</v>
      </c>
      <c r="P273" s="25" t="str">
        <f t="shared" ref="P273:P277" si="285">IF(M274=O273,"OK","POZOR")</f>
        <v>OK</v>
      </c>
      <c r="Q273" s="36">
        <f t="shared" ref="Q273:Q277" si="286">IF(ISNUMBER(G273),N273-L273,IF(F273="přejezd",N273-L273,0))</f>
        <v>1.4583333333333309E-2</v>
      </c>
      <c r="R273" s="36">
        <f t="shared" ref="R273:R277" si="287">IF(ISNUMBER(G273),L273-K273,0)</f>
        <v>1.388888888888884E-3</v>
      </c>
      <c r="S273" s="36">
        <f t="shared" ref="S273:S277" si="288">Q273+R273</f>
        <v>1.5972222222222193E-2</v>
      </c>
      <c r="T273" s="36"/>
      <c r="U273" s="25">
        <v>11.8</v>
      </c>
      <c r="V273" s="25">
        <f>INDEX('Počty dní'!F:J,MATCH(E273,'Počty dní'!H:H,0),4)</f>
        <v>47</v>
      </c>
      <c r="W273" s="27">
        <f t="shared" ref="W273:W280" si="289">V273*U273</f>
        <v>554.6</v>
      </c>
    </row>
    <row r="274" spans="1:24" x14ac:dyDescent="0.3">
      <c r="A274" s="28">
        <v>624</v>
      </c>
      <c r="B274" s="22">
        <v>6024</v>
      </c>
      <c r="C274" s="22" t="s">
        <v>2</v>
      </c>
      <c r="D274" s="22"/>
      <c r="E274" s="22" t="str">
        <f t="shared" si="283"/>
        <v>X</v>
      </c>
      <c r="F274" s="22" t="s">
        <v>111</v>
      </c>
      <c r="G274" s="22">
        <v>3</v>
      </c>
      <c r="H274" s="22" t="str">
        <f t="shared" si="284"/>
        <v>XXX407/3</v>
      </c>
      <c r="I274" s="22" t="s">
        <v>10</v>
      </c>
      <c r="J274" s="22" t="s">
        <v>11</v>
      </c>
      <c r="K274" s="97">
        <v>0.22361111111111109</v>
      </c>
      <c r="L274" s="97">
        <v>0.22430555555555556</v>
      </c>
      <c r="M274" s="22" t="s">
        <v>17</v>
      </c>
      <c r="N274" s="23">
        <v>0.25208333333333333</v>
      </c>
      <c r="O274" s="22" t="s">
        <v>115</v>
      </c>
      <c r="P274" s="22" t="str">
        <f t="shared" si="285"/>
        <v>OK</v>
      </c>
      <c r="Q274" s="37">
        <f t="shared" si="286"/>
        <v>2.7777777777777762E-2</v>
      </c>
      <c r="R274" s="37">
        <f t="shared" si="287"/>
        <v>6.9444444444446973E-4</v>
      </c>
      <c r="S274" s="37">
        <f t="shared" si="288"/>
        <v>2.8472222222222232E-2</v>
      </c>
      <c r="T274" s="37">
        <f t="shared" ref="T274:T277" si="290">K274-N273</f>
        <v>1.388888888888884E-3</v>
      </c>
      <c r="U274" s="22">
        <v>26</v>
      </c>
      <c r="V274" s="22">
        <f>INDEX('Počty dní'!F:J,MATCH(E274,'Počty dní'!H:H,0),4)</f>
        <v>47</v>
      </c>
      <c r="W274" s="29">
        <f t="shared" si="289"/>
        <v>1222</v>
      </c>
    </row>
    <row r="275" spans="1:24" x14ac:dyDescent="0.3">
      <c r="A275" s="28">
        <v>624</v>
      </c>
      <c r="B275" s="22">
        <v>6024</v>
      </c>
      <c r="C275" s="22" t="s">
        <v>2</v>
      </c>
      <c r="D275" s="22">
        <v>35</v>
      </c>
      <c r="E275" s="22" t="str">
        <f t="shared" si="283"/>
        <v>X35</v>
      </c>
      <c r="F275" s="22" t="s">
        <v>111</v>
      </c>
      <c r="G275" s="22">
        <v>58</v>
      </c>
      <c r="H275" s="22" t="str">
        <f t="shared" si="284"/>
        <v>XXX407/58</v>
      </c>
      <c r="I275" s="22" t="s">
        <v>10</v>
      </c>
      <c r="J275" s="22" t="s">
        <v>11</v>
      </c>
      <c r="K275" s="97">
        <v>0.27499999999999997</v>
      </c>
      <c r="L275" s="97">
        <v>0.27638888888888885</v>
      </c>
      <c r="M275" s="22" t="s">
        <v>115</v>
      </c>
      <c r="N275" s="23">
        <v>0.30624999999999997</v>
      </c>
      <c r="O275" s="22" t="s">
        <v>17</v>
      </c>
      <c r="P275" s="22" t="str">
        <f t="shared" si="285"/>
        <v>OK</v>
      </c>
      <c r="Q275" s="37">
        <f t="shared" si="286"/>
        <v>2.9861111111111116E-2</v>
      </c>
      <c r="R275" s="37">
        <f t="shared" si="287"/>
        <v>1.388888888888884E-3</v>
      </c>
      <c r="S275" s="37">
        <f t="shared" si="288"/>
        <v>3.125E-2</v>
      </c>
      <c r="T275" s="37">
        <f t="shared" si="290"/>
        <v>2.2916666666666641E-2</v>
      </c>
      <c r="U275" s="22">
        <v>27.4</v>
      </c>
      <c r="V275" s="22">
        <f>INDEX('Počty dní'!F:J,MATCH(E275,'Počty dní'!H:H,0),4)</f>
        <v>57</v>
      </c>
      <c r="W275" s="29">
        <f t="shared" si="289"/>
        <v>1561.8</v>
      </c>
    </row>
    <row r="276" spans="1:24" x14ac:dyDescent="0.3">
      <c r="A276" s="28">
        <v>624</v>
      </c>
      <c r="B276" s="22">
        <v>6024</v>
      </c>
      <c r="C276" s="22" t="s">
        <v>2</v>
      </c>
      <c r="D276" s="22"/>
      <c r="E276" s="22" t="str">
        <f t="shared" si="283"/>
        <v>X</v>
      </c>
      <c r="F276" s="22" t="s">
        <v>119</v>
      </c>
      <c r="G276" s="22">
        <v>11</v>
      </c>
      <c r="H276" s="22" t="str">
        <f t="shared" si="284"/>
        <v>XXX421/11</v>
      </c>
      <c r="I276" s="22" t="s">
        <v>10</v>
      </c>
      <c r="J276" s="22" t="s">
        <v>11</v>
      </c>
      <c r="K276" s="97">
        <v>0.52777777777777779</v>
      </c>
      <c r="L276" s="97">
        <v>0.53125</v>
      </c>
      <c r="M276" s="22" t="s">
        <v>17</v>
      </c>
      <c r="N276" s="23">
        <v>0.56597222222222221</v>
      </c>
      <c r="O276" s="22" t="s">
        <v>17</v>
      </c>
      <c r="P276" s="22" t="str">
        <f t="shared" si="285"/>
        <v>OK</v>
      </c>
      <c r="Q276" s="37">
        <f t="shared" si="286"/>
        <v>3.472222222222221E-2</v>
      </c>
      <c r="R276" s="37">
        <f t="shared" si="287"/>
        <v>3.4722222222222099E-3</v>
      </c>
      <c r="S276" s="37">
        <f t="shared" si="288"/>
        <v>3.819444444444442E-2</v>
      </c>
      <c r="T276" s="37">
        <f t="shared" si="290"/>
        <v>0.22152777777777782</v>
      </c>
      <c r="U276" s="22">
        <v>29.3</v>
      </c>
      <c r="V276" s="22">
        <f>INDEX('Počty dní'!F:J,MATCH(E276,'Počty dní'!H:H,0),4)</f>
        <v>47</v>
      </c>
      <c r="W276" s="29">
        <f t="shared" si="289"/>
        <v>1377.1000000000001</v>
      </c>
    </row>
    <row r="277" spans="1:24" x14ac:dyDescent="0.3">
      <c r="A277" s="28">
        <v>624</v>
      </c>
      <c r="B277" s="22">
        <v>6024</v>
      </c>
      <c r="C277" s="22" t="s">
        <v>2</v>
      </c>
      <c r="D277" s="22"/>
      <c r="E277" s="22" t="str">
        <f t="shared" si="283"/>
        <v>X</v>
      </c>
      <c r="F277" s="22" t="s">
        <v>119</v>
      </c>
      <c r="G277" s="22">
        <v>16</v>
      </c>
      <c r="H277" s="22" t="str">
        <f t="shared" si="284"/>
        <v>XXX421/16</v>
      </c>
      <c r="I277" s="22" t="s">
        <v>11</v>
      </c>
      <c r="J277" s="22" t="s">
        <v>11</v>
      </c>
      <c r="K277" s="97">
        <v>0.59583333333333333</v>
      </c>
      <c r="L277" s="97">
        <v>0.59930555555555554</v>
      </c>
      <c r="M277" s="22" t="s">
        <v>17</v>
      </c>
      <c r="N277" s="23">
        <v>0.63472222222222219</v>
      </c>
      <c r="O277" s="22" t="s">
        <v>17</v>
      </c>
      <c r="P277" s="22" t="str">
        <f t="shared" si="285"/>
        <v>OK</v>
      </c>
      <c r="Q277" s="37">
        <f t="shared" si="286"/>
        <v>3.5416666666666652E-2</v>
      </c>
      <c r="R277" s="37">
        <f t="shared" si="287"/>
        <v>3.4722222222222099E-3</v>
      </c>
      <c r="S277" s="37">
        <f t="shared" si="288"/>
        <v>3.8888888888888862E-2</v>
      </c>
      <c r="T277" s="37">
        <f t="shared" si="290"/>
        <v>2.9861111111111116E-2</v>
      </c>
      <c r="U277" s="22">
        <v>29.3</v>
      </c>
      <c r="V277" s="22">
        <f>INDEX('Počty dní'!F:J,MATCH(E277,'Počty dní'!H:H,0),4)</f>
        <v>47</v>
      </c>
      <c r="W277" s="29">
        <f t="shared" si="289"/>
        <v>1377.1000000000001</v>
      </c>
    </row>
    <row r="278" spans="1:24" x14ac:dyDescent="0.3">
      <c r="A278" s="28">
        <v>624</v>
      </c>
      <c r="B278" s="22">
        <v>6024</v>
      </c>
      <c r="C278" s="22" t="s">
        <v>2</v>
      </c>
      <c r="D278" s="22"/>
      <c r="E278" s="22" t="str">
        <f t="shared" si="283"/>
        <v>X</v>
      </c>
      <c r="F278" s="22" t="s">
        <v>119</v>
      </c>
      <c r="G278" s="22">
        <v>18</v>
      </c>
      <c r="H278" s="22" t="str">
        <f t="shared" si="284"/>
        <v>XXX421/18</v>
      </c>
      <c r="I278" s="22" t="s">
        <v>10</v>
      </c>
      <c r="J278" s="22" t="s">
        <v>11</v>
      </c>
      <c r="K278" s="97">
        <v>0.63750000000000007</v>
      </c>
      <c r="L278" s="97">
        <v>0.64097222222222217</v>
      </c>
      <c r="M278" s="22" t="s">
        <v>17</v>
      </c>
      <c r="N278" s="23">
        <v>0.66041666666666665</v>
      </c>
      <c r="O278" s="22" t="s">
        <v>40</v>
      </c>
      <c r="P278" s="22" t="str">
        <f t="shared" ref="P278" si="291">IF(M279=O278,"OK","POZOR")</f>
        <v>OK</v>
      </c>
      <c r="Q278" s="37">
        <f t="shared" ref="Q278" si="292">IF(ISNUMBER(G278),N278-L278,IF(F278="přejezd",N278-L278,0))</f>
        <v>1.9444444444444486E-2</v>
      </c>
      <c r="R278" s="37">
        <f t="shared" ref="R278" si="293">IF(ISNUMBER(G278),L278-K278,0)</f>
        <v>3.4722222222220989E-3</v>
      </c>
      <c r="S278" s="37">
        <f t="shared" ref="S278" si="294">Q278+R278</f>
        <v>2.2916666666666585E-2</v>
      </c>
      <c r="T278" s="37">
        <f t="shared" ref="T278" si="295">K278-N277</f>
        <v>2.7777777777778789E-3</v>
      </c>
      <c r="U278" s="22">
        <v>15.9</v>
      </c>
      <c r="V278" s="22">
        <f>INDEX('Počty dní'!F:J,MATCH(E278,'Počty dní'!H:H,0),4)</f>
        <v>47</v>
      </c>
      <c r="W278" s="29">
        <f t="shared" si="289"/>
        <v>747.30000000000007</v>
      </c>
    </row>
    <row r="279" spans="1:24" x14ac:dyDescent="0.3">
      <c r="A279" s="28">
        <v>624</v>
      </c>
      <c r="B279" s="22">
        <v>6024</v>
      </c>
      <c r="C279" s="22" t="s">
        <v>2</v>
      </c>
      <c r="D279" s="22"/>
      <c r="E279" s="22" t="str">
        <f t="shared" si="283"/>
        <v>X</v>
      </c>
      <c r="F279" s="22" t="s">
        <v>119</v>
      </c>
      <c r="G279" s="22">
        <v>17</v>
      </c>
      <c r="H279" s="22" t="str">
        <f t="shared" si="284"/>
        <v>XXX421/17</v>
      </c>
      <c r="I279" s="22" t="s">
        <v>10</v>
      </c>
      <c r="J279" s="22" t="s">
        <v>11</v>
      </c>
      <c r="K279" s="97">
        <v>0.67083333333333339</v>
      </c>
      <c r="L279" s="97">
        <v>0.67152777777777783</v>
      </c>
      <c r="M279" s="22" t="s">
        <v>40</v>
      </c>
      <c r="N279" s="23">
        <v>0.69097222222222221</v>
      </c>
      <c r="O279" s="22" t="s">
        <v>17</v>
      </c>
      <c r="P279" s="22" t="str">
        <f t="shared" ref="P279" si="296">IF(M280=O279,"OK","POZOR")</f>
        <v>OK</v>
      </c>
      <c r="Q279" s="37">
        <f t="shared" ref="Q279:Q280" si="297">IF(ISNUMBER(G279),N279-L279,IF(F279="přejezd",N279-L279,0))</f>
        <v>1.9444444444444375E-2</v>
      </c>
      <c r="R279" s="37">
        <f t="shared" ref="R279:R280" si="298">IF(ISNUMBER(G279),L279-K279,0)</f>
        <v>6.9444444444444198E-4</v>
      </c>
      <c r="S279" s="37">
        <f t="shared" ref="S279:S280" si="299">Q279+R279</f>
        <v>2.0138888888888817E-2</v>
      </c>
      <c r="T279" s="37">
        <f t="shared" ref="T279:T280" si="300">K279-N278</f>
        <v>1.0416666666666741E-2</v>
      </c>
      <c r="U279" s="22">
        <v>15.9</v>
      </c>
      <c r="V279" s="22">
        <f>INDEX('Počty dní'!F:J,MATCH(E279,'Počty dní'!H:H,0),4)</f>
        <v>47</v>
      </c>
      <c r="W279" s="29">
        <f t="shared" si="289"/>
        <v>747.30000000000007</v>
      </c>
    </row>
    <row r="280" spans="1:24" ht="15" thickBot="1" x14ac:dyDescent="0.35">
      <c r="A280" s="30">
        <v>624</v>
      </c>
      <c r="B280" s="31">
        <v>6024</v>
      </c>
      <c r="C280" s="31" t="s">
        <v>2</v>
      </c>
      <c r="D280" s="31"/>
      <c r="E280" s="31" t="str">
        <f t="shared" si="283"/>
        <v>X</v>
      </c>
      <c r="F280" s="31" t="s">
        <v>119</v>
      </c>
      <c r="G280" s="31">
        <v>24</v>
      </c>
      <c r="H280" s="31" t="str">
        <f t="shared" si="284"/>
        <v>XXX421/24</v>
      </c>
      <c r="I280" s="31" t="s">
        <v>10</v>
      </c>
      <c r="J280" s="31" t="s">
        <v>11</v>
      </c>
      <c r="K280" s="98">
        <v>0.76388888888888884</v>
      </c>
      <c r="L280" s="98">
        <v>0.76597222222222217</v>
      </c>
      <c r="M280" s="31" t="s">
        <v>17</v>
      </c>
      <c r="N280" s="32">
        <v>0.7909722222222223</v>
      </c>
      <c r="O280" s="31" t="s">
        <v>41</v>
      </c>
      <c r="P280" s="31"/>
      <c r="Q280" s="38">
        <f t="shared" si="297"/>
        <v>2.5000000000000133E-2</v>
      </c>
      <c r="R280" s="38">
        <f t="shared" si="298"/>
        <v>2.0833333333333259E-3</v>
      </c>
      <c r="S280" s="38">
        <f t="shared" si="299"/>
        <v>2.7083333333333459E-2</v>
      </c>
      <c r="T280" s="38">
        <f t="shared" si="300"/>
        <v>7.291666666666663E-2</v>
      </c>
      <c r="U280" s="31">
        <v>19.7</v>
      </c>
      <c r="V280" s="31">
        <f>INDEX('Počty dní'!F:J,MATCH(E280,'Počty dní'!H:H,0),4)</f>
        <v>47</v>
      </c>
      <c r="W280" s="33">
        <f t="shared" si="289"/>
        <v>925.9</v>
      </c>
    </row>
    <row r="281" spans="1:24" ht="15" thickBot="1" x14ac:dyDescent="0.35">
      <c r="A281" s="8" t="str">
        <f ca="1">CONCATENATE(INDIRECT("R[-3]C[0]",FALSE),"celkem")</f>
        <v>624celkem</v>
      </c>
      <c r="B281" s="9"/>
      <c r="C281" s="9" t="str">
        <f ca="1">INDIRECT("R[-1]C[12]",FALSE)</f>
        <v>Hvězdoňovice</v>
      </c>
      <c r="D281" s="10"/>
      <c r="E281" s="9"/>
      <c r="F281" s="10"/>
      <c r="G281" s="11"/>
      <c r="H281" s="12"/>
      <c r="I281" s="13"/>
      <c r="J281" s="14" t="str">
        <f ca="1">INDIRECT("R[-2]C[0]",FALSE)</f>
        <v>V</v>
      </c>
      <c r="K281" s="99"/>
      <c r="L281" s="100"/>
      <c r="M281" s="17"/>
      <c r="N281" s="16"/>
      <c r="O281" s="18"/>
      <c r="P281" s="9"/>
      <c r="Q281" s="39">
        <f>SUM(Q273:Q280)</f>
        <v>0.20625000000000004</v>
      </c>
      <c r="R281" s="39">
        <f>SUM(R273:R280)</f>
        <v>1.6666666666666524E-2</v>
      </c>
      <c r="S281" s="39">
        <f>SUM(S273:S280)</f>
        <v>0.22291666666666657</v>
      </c>
      <c r="T281" s="39">
        <f>SUM(T273:T280)</f>
        <v>0.36180555555555571</v>
      </c>
      <c r="U281" s="19">
        <f>SUM(U273:U280)</f>
        <v>175.29999999999998</v>
      </c>
      <c r="V281" s="20"/>
      <c r="W281" s="21">
        <f>SUM(W273:W280)</f>
        <v>8513.1</v>
      </c>
      <c r="X281" s="7"/>
    </row>
    <row r="282" spans="1:24" x14ac:dyDescent="0.3">
      <c r="L282" s="95"/>
      <c r="N282" s="1"/>
    </row>
    <row r="283" spans="1:24" ht="15" thickBot="1" x14ac:dyDescent="0.35">
      <c r="L283" s="95"/>
      <c r="N283" s="1"/>
    </row>
    <row r="284" spans="1:24" x14ac:dyDescent="0.3">
      <c r="A284" s="24">
        <v>625</v>
      </c>
      <c r="B284" s="25">
        <v>6125</v>
      </c>
      <c r="C284" s="25" t="s">
        <v>2</v>
      </c>
      <c r="D284" s="25"/>
      <c r="E284" s="25" t="str">
        <f t="shared" ref="E284:E295" si="301">CONCATENATE(C284,D284)</f>
        <v>X</v>
      </c>
      <c r="F284" s="25" t="s">
        <v>119</v>
      </c>
      <c r="G284" s="25">
        <v>2</v>
      </c>
      <c r="H284" s="25" t="str">
        <f t="shared" ref="H284:H295" si="302">CONCATENATE(F284,"/",G284)</f>
        <v>XXX421/2</v>
      </c>
      <c r="I284" s="25" t="s">
        <v>10</v>
      </c>
      <c r="J284" s="25" t="s">
        <v>11</v>
      </c>
      <c r="K284" s="96">
        <v>0.20138888888888887</v>
      </c>
      <c r="L284" s="96">
        <v>0.20208333333333331</v>
      </c>
      <c r="M284" s="25" t="s">
        <v>40</v>
      </c>
      <c r="N284" s="26">
        <v>0.21805555555555556</v>
      </c>
      <c r="O284" s="25" t="s">
        <v>17</v>
      </c>
      <c r="P284" s="25" t="str">
        <f t="shared" ref="P284:P294" si="303">IF(M285=O284,"OK","POZOR")</f>
        <v>OK</v>
      </c>
      <c r="Q284" s="36">
        <f t="shared" ref="Q284:Q295" si="304">IF(ISNUMBER(G284),N284-L284,IF(F284="přejezd",N284-L284,0))</f>
        <v>1.5972222222222249E-2</v>
      </c>
      <c r="R284" s="36">
        <f t="shared" ref="R284:R295" si="305">IF(ISNUMBER(G284),L284-K284,0)</f>
        <v>6.9444444444444198E-4</v>
      </c>
      <c r="S284" s="36">
        <f t="shared" ref="S284:S295" si="306">Q284+R284</f>
        <v>1.6666666666666691E-2</v>
      </c>
      <c r="T284" s="36"/>
      <c r="U284" s="25">
        <v>13.4</v>
      </c>
      <c r="V284" s="25">
        <f>INDEX('Počty dní'!F:J,MATCH(E284,'Počty dní'!H:H,0),4)</f>
        <v>47</v>
      </c>
      <c r="W284" s="27">
        <f t="shared" ref="W284:W295" si="307">V284*U284</f>
        <v>629.80000000000007</v>
      </c>
    </row>
    <row r="285" spans="1:24" x14ac:dyDescent="0.3">
      <c r="A285" s="28">
        <v>625</v>
      </c>
      <c r="B285" s="22">
        <v>6125</v>
      </c>
      <c r="C285" s="22" t="s">
        <v>2</v>
      </c>
      <c r="D285" s="22"/>
      <c r="E285" s="22" t="str">
        <f t="shared" si="301"/>
        <v>X</v>
      </c>
      <c r="F285" s="22" t="s">
        <v>119</v>
      </c>
      <c r="G285" s="22">
        <v>4</v>
      </c>
      <c r="H285" s="22" t="str">
        <f t="shared" si="302"/>
        <v>XXX421/4</v>
      </c>
      <c r="I285" s="22" t="s">
        <v>10</v>
      </c>
      <c r="J285" s="22" t="s">
        <v>11</v>
      </c>
      <c r="K285" s="97">
        <v>0.22222222222222221</v>
      </c>
      <c r="L285" s="97">
        <v>0.22430555555555556</v>
      </c>
      <c r="M285" s="22" t="s">
        <v>17</v>
      </c>
      <c r="N285" s="23">
        <v>0.24374999999999999</v>
      </c>
      <c r="O285" s="22" t="s">
        <v>40</v>
      </c>
      <c r="P285" s="22" t="str">
        <f t="shared" si="303"/>
        <v>OK</v>
      </c>
      <c r="Q285" s="37">
        <f t="shared" si="304"/>
        <v>1.9444444444444431E-2</v>
      </c>
      <c r="R285" s="37">
        <f t="shared" si="305"/>
        <v>2.0833333333333537E-3</v>
      </c>
      <c r="S285" s="37">
        <f t="shared" si="306"/>
        <v>2.1527777777777785E-2</v>
      </c>
      <c r="T285" s="37">
        <f t="shared" ref="T285:T295" si="308">K285-N284</f>
        <v>4.1666666666666519E-3</v>
      </c>
      <c r="U285" s="22">
        <v>15.9</v>
      </c>
      <c r="V285" s="22">
        <f>INDEX('Počty dní'!F:J,MATCH(E285,'Počty dní'!H:H,0),4)</f>
        <v>47</v>
      </c>
      <c r="W285" s="29">
        <f t="shared" si="307"/>
        <v>747.30000000000007</v>
      </c>
    </row>
    <row r="286" spans="1:24" x14ac:dyDescent="0.3">
      <c r="A286" s="28">
        <v>625</v>
      </c>
      <c r="B286" s="22">
        <v>6125</v>
      </c>
      <c r="C286" s="22" t="s">
        <v>2</v>
      </c>
      <c r="D286" s="22"/>
      <c r="E286" s="22" t="str">
        <f t="shared" si="301"/>
        <v>X</v>
      </c>
      <c r="F286" s="22" t="s">
        <v>119</v>
      </c>
      <c r="G286" s="22">
        <v>3</v>
      </c>
      <c r="H286" s="22" t="str">
        <f t="shared" si="302"/>
        <v>XXX421/3</v>
      </c>
      <c r="I286" s="22" t="s">
        <v>10</v>
      </c>
      <c r="J286" s="22" t="s">
        <v>11</v>
      </c>
      <c r="K286" s="97">
        <v>0.25347222222222221</v>
      </c>
      <c r="L286" s="97">
        <v>0.25486111111111109</v>
      </c>
      <c r="M286" s="22" t="s">
        <v>40</v>
      </c>
      <c r="N286" s="23">
        <v>0.27430555555555552</v>
      </c>
      <c r="O286" s="22" t="s">
        <v>17</v>
      </c>
      <c r="P286" s="22" t="str">
        <f t="shared" si="303"/>
        <v>OK</v>
      </c>
      <c r="Q286" s="37">
        <f t="shared" si="304"/>
        <v>1.9444444444444431E-2</v>
      </c>
      <c r="R286" s="37">
        <f t="shared" si="305"/>
        <v>1.388888888888884E-3</v>
      </c>
      <c r="S286" s="37">
        <f t="shared" si="306"/>
        <v>2.0833333333333315E-2</v>
      </c>
      <c r="T286" s="37">
        <f t="shared" si="308"/>
        <v>9.7222222222222154E-3</v>
      </c>
      <c r="U286" s="22">
        <v>15.9</v>
      </c>
      <c r="V286" s="22">
        <f>INDEX('Počty dní'!F:J,MATCH(E286,'Počty dní'!H:H,0),4)</f>
        <v>47</v>
      </c>
      <c r="W286" s="29">
        <f t="shared" si="307"/>
        <v>747.30000000000007</v>
      </c>
    </row>
    <row r="287" spans="1:24" x14ac:dyDescent="0.3">
      <c r="A287" s="28">
        <v>625</v>
      </c>
      <c r="B287" s="22">
        <v>6125</v>
      </c>
      <c r="C287" s="22" t="s">
        <v>2</v>
      </c>
      <c r="D287" s="22"/>
      <c r="E287" s="22" t="str">
        <f t="shared" si="301"/>
        <v>X</v>
      </c>
      <c r="F287" s="22" t="s">
        <v>119</v>
      </c>
      <c r="G287" s="22">
        <v>5</v>
      </c>
      <c r="H287" s="22" t="str">
        <f t="shared" si="302"/>
        <v>XXX421/5</v>
      </c>
      <c r="I287" s="22" t="s">
        <v>11</v>
      </c>
      <c r="J287" s="22" t="s">
        <v>11</v>
      </c>
      <c r="K287" s="97">
        <v>0.27499999999999997</v>
      </c>
      <c r="L287" s="97">
        <v>0.27569444444444446</v>
      </c>
      <c r="M287" s="22" t="s">
        <v>17</v>
      </c>
      <c r="N287" s="23">
        <v>0.31597222222222221</v>
      </c>
      <c r="O287" s="22" t="s">
        <v>17</v>
      </c>
      <c r="P287" s="22" t="str">
        <f t="shared" si="303"/>
        <v>OK</v>
      </c>
      <c r="Q287" s="37">
        <f t="shared" si="304"/>
        <v>4.0277777777777746E-2</v>
      </c>
      <c r="R287" s="37">
        <f t="shared" si="305"/>
        <v>6.9444444444449749E-4</v>
      </c>
      <c r="S287" s="37">
        <f t="shared" si="306"/>
        <v>4.0972222222222243E-2</v>
      </c>
      <c r="T287" s="37">
        <f t="shared" si="308"/>
        <v>6.9444444444444198E-4</v>
      </c>
      <c r="U287" s="22">
        <v>29.3</v>
      </c>
      <c r="V287" s="22">
        <f>INDEX('Počty dní'!F:J,MATCH(E287,'Počty dní'!H:H,0),4)</f>
        <v>47</v>
      </c>
      <c r="W287" s="29">
        <f t="shared" si="307"/>
        <v>1377.1000000000001</v>
      </c>
    </row>
    <row r="288" spans="1:24" x14ac:dyDescent="0.3">
      <c r="A288" s="28">
        <v>625</v>
      </c>
      <c r="B288" s="22">
        <v>6125</v>
      </c>
      <c r="C288" s="22" t="s">
        <v>2</v>
      </c>
      <c r="D288" s="22"/>
      <c r="E288" s="22" t="str">
        <f t="shared" si="301"/>
        <v>X</v>
      </c>
      <c r="F288" s="22" t="s">
        <v>119</v>
      </c>
      <c r="G288" s="22">
        <v>10</v>
      </c>
      <c r="H288" s="22" t="str">
        <f t="shared" si="302"/>
        <v>XXX421/10</v>
      </c>
      <c r="I288" s="22" t="s">
        <v>10</v>
      </c>
      <c r="J288" s="22" t="s">
        <v>11</v>
      </c>
      <c r="K288" s="97">
        <v>0.3888888888888889</v>
      </c>
      <c r="L288" s="97">
        <v>0.39097222222222222</v>
      </c>
      <c r="M288" s="22" t="s">
        <v>17</v>
      </c>
      <c r="N288" s="23">
        <v>0.41597222222222219</v>
      </c>
      <c r="O288" s="22" t="s">
        <v>41</v>
      </c>
      <c r="P288" s="22" t="str">
        <f t="shared" si="303"/>
        <v>OK</v>
      </c>
      <c r="Q288" s="37">
        <f t="shared" si="304"/>
        <v>2.4999999999999967E-2</v>
      </c>
      <c r="R288" s="37">
        <f t="shared" si="305"/>
        <v>2.0833333333333259E-3</v>
      </c>
      <c r="S288" s="37">
        <f t="shared" si="306"/>
        <v>2.7083333333333293E-2</v>
      </c>
      <c r="T288" s="37">
        <f t="shared" si="308"/>
        <v>7.2916666666666685E-2</v>
      </c>
      <c r="U288" s="22">
        <v>19.7</v>
      </c>
      <c r="V288" s="22">
        <f>INDEX('Počty dní'!F:J,MATCH(E288,'Počty dní'!H:H,0),4)</f>
        <v>47</v>
      </c>
      <c r="W288" s="29">
        <f t="shared" si="307"/>
        <v>925.9</v>
      </c>
    </row>
    <row r="289" spans="1:24" x14ac:dyDescent="0.3">
      <c r="A289" s="28">
        <v>625</v>
      </c>
      <c r="B289" s="22">
        <v>6125</v>
      </c>
      <c r="C289" s="22" t="s">
        <v>2</v>
      </c>
      <c r="D289" s="22"/>
      <c r="E289" s="22" t="str">
        <f t="shared" si="301"/>
        <v>X</v>
      </c>
      <c r="F289" s="22" t="s">
        <v>119</v>
      </c>
      <c r="G289" s="22">
        <v>9</v>
      </c>
      <c r="H289" s="22" t="str">
        <f t="shared" si="302"/>
        <v>XXX421/9</v>
      </c>
      <c r="I289" s="22" t="s">
        <v>10</v>
      </c>
      <c r="J289" s="22" t="s">
        <v>11</v>
      </c>
      <c r="K289" s="97">
        <v>0.41666666666666669</v>
      </c>
      <c r="L289" s="97">
        <v>0.41666666666666669</v>
      </c>
      <c r="M289" s="22" t="s">
        <v>41</v>
      </c>
      <c r="N289" s="23">
        <v>0.44097222222222227</v>
      </c>
      <c r="O289" s="22" t="s">
        <v>17</v>
      </c>
      <c r="P289" s="22" t="str">
        <f t="shared" si="303"/>
        <v>OK</v>
      </c>
      <c r="Q289" s="37">
        <f t="shared" si="304"/>
        <v>2.430555555555558E-2</v>
      </c>
      <c r="R289" s="37">
        <f t="shared" si="305"/>
        <v>0</v>
      </c>
      <c r="S289" s="37">
        <f t="shared" si="306"/>
        <v>2.430555555555558E-2</v>
      </c>
      <c r="T289" s="37">
        <f t="shared" si="308"/>
        <v>6.9444444444449749E-4</v>
      </c>
      <c r="U289" s="22">
        <v>19.7</v>
      </c>
      <c r="V289" s="22">
        <f>INDEX('Počty dní'!F:J,MATCH(E289,'Počty dní'!H:H,0),4)</f>
        <v>47</v>
      </c>
      <c r="W289" s="29">
        <f t="shared" si="307"/>
        <v>925.9</v>
      </c>
    </row>
    <row r="290" spans="1:24" x14ac:dyDescent="0.3">
      <c r="A290" s="28">
        <v>625</v>
      </c>
      <c r="B290" s="22">
        <v>6125</v>
      </c>
      <c r="C290" s="22" t="s">
        <v>2</v>
      </c>
      <c r="D290" s="22"/>
      <c r="E290" s="22" t="str">
        <f t="shared" si="301"/>
        <v>X</v>
      </c>
      <c r="F290" s="22" t="s">
        <v>119</v>
      </c>
      <c r="G290" s="22">
        <v>12</v>
      </c>
      <c r="H290" s="22" t="str">
        <f t="shared" si="302"/>
        <v>XXX421/12</v>
      </c>
      <c r="I290" s="22" t="s">
        <v>10</v>
      </c>
      <c r="J290" s="22" t="s">
        <v>11</v>
      </c>
      <c r="K290" s="97">
        <v>0.51388888888888895</v>
      </c>
      <c r="L290" s="97">
        <v>0.51597222222222217</v>
      </c>
      <c r="M290" s="22" t="s">
        <v>17</v>
      </c>
      <c r="N290" s="23">
        <v>0.55138888888888882</v>
      </c>
      <c r="O290" s="22" t="s">
        <v>17</v>
      </c>
      <c r="P290" s="22" t="str">
        <f t="shared" si="303"/>
        <v>OK</v>
      </c>
      <c r="Q290" s="37">
        <f t="shared" si="304"/>
        <v>3.5416666666666652E-2</v>
      </c>
      <c r="R290" s="37">
        <f t="shared" si="305"/>
        <v>2.0833333333332149E-3</v>
      </c>
      <c r="S290" s="37">
        <f t="shared" si="306"/>
        <v>3.7499999999999867E-2</v>
      </c>
      <c r="T290" s="37">
        <f t="shared" si="308"/>
        <v>7.2916666666666685E-2</v>
      </c>
      <c r="U290" s="22">
        <v>29.3</v>
      </c>
      <c r="V290" s="22">
        <f>INDEX('Počty dní'!F:J,MATCH(E290,'Počty dní'!H:H,0),4)</f>
        <v>47</v>
      </c>
      <c r="W290" s="29">
        <f t="shared" si="307"/>
        <v>1377.1000000000001</v>
      </c>
    </row>
    <row r="291" spans="1:24" x14ac:dyDescent="0.3">
      <c r="A291" s="28">
        <v>625</v>
      </c>
      <c r="B291" s="22">
        <v>6125</v>
      </c>
      <c r="C291" s="22" t="s">
        <v>2</v>
      </c>
      <c r="D291" s="22"/>
      <c r="E291" s="22" t="str">
        <f t="shared" si="301"/>
        <v>X</v>
      </c>
      <c r="F291" s="22" t="s">
        <v>119</v>
      </c>
      <c r="G291" s="22">
        <v>14</v>
      </c>
      <c r="H291" s="22" t="str">
        <f t="shared" si="302"/>
        <v>XXX421/14</v>
      </c>
      <c r="I291" s="22" t="s">
        <v>11</v>
      </c>
      <c r="J291" s="22" t="s">
        <v>11</v>
      </c>
      <c r="K291" s="97">
        <v>0.5541666666666667</v>
      </c>
      <c r="L291" s="97">
        <v>0.55763888888888891</v>
      </c>
      <c r="M291" s="22" t="s">
        <v>17</v>
      </c>
      <c r="N291" s="23">
        <v>0.58263888888888882</v>
      </c>
      <c r="O291" s="22" t="s">
        <v>41</v>
      </c>
      <c r="P291" s="22" t="str">
        <f t="shared" si="303"/>
        <v>OK</v>
      </c>
      <c r="Q291" s="37">
        <f t="shared" si="304"/>
        <v>2.4999999999999911E-2</v>
      </c>
      <c r="R291" s="37">
        <f t="shared" si="305"/>
        <v>3.4722222222222099E-3</v>
      </c>
      <c r="S291" s="37">
        <f t="shared" si="306"/>
        <v>2.8472222222222121E-2</v>
      </c>
      <c r="T291" s="37">
        <f t="shared" si="308"/>
        <v>2.7777777777778789E-3</v>
      </c>
      <c r="U291" s="22">
        <v>19.7</v>
      </c>
      <c r="V291" s="22">
        <f>INDEX('Počty dní'!F:J,MATCH(E291,'Počty dní'!H:H,0),4)</f>
        <v>47</v>
      </c>
      <c r="W291" s="29">
        <f t="shared" si="307"/>
        <v>925.9</v>
      </c>
    </row>
    <row r="292" spans="1:24" x14ac:dyDescent="0.3">
      <c r="A292" s="28">
        <v>625</v>
      </c>
      <c r="B292" s="22">
        <v>6125</v>
      </c>
      <c r="C292" s="22" t="s">
        <v>2</v>
      </c>
      <c r="D292" s="22"/>
      <c r="E292" s="22" t="str">
        <f t="shared" si="301"/>
        <v>X</v>
      </c>
      <c r="F292" s="22" t="s">
        <v>119</v>
      </c>
      <c r="G292" s="22">
        <v>13</v>
      </c>
      <c r="H292" s="22" t="str">
        <f t="shared" si="302"/>
        <v>XXX421/13</v>
      </c>
      <c r="I292" s="22" t="s">
        <v>10</v>
      </c>
      <c r="J292" s="22" t="s">
        <v>11</v>
      </c>
      <c r="K292" s="97">
        <v>0.58333333333333337</v>
      </c>
      <c r="L292" s="97">
        <v>0.58333333333333337</v>
      </c>
      <c r="M292" s="22" t="s">
        <v>41</v>
      </c>
      <c r="N292" s="23">
        <v>0.60763888888888895</v>
      </c>
      <c r="O292" s="22" t="s">
        <v>17</v>
      </c>
      <c r="P292" s="22" t="str">
        <f t="shared" si="303"/>
        <v>OK</v>
      </c>
      <c r="Q292" s="37">
        <f t="shared" si="304"/>
        <v>2.430555555555558E-2</v>
      </c>
      <c r="R292" s="37">
        <f t="shared" si="305"/>
        <v>0</v>
      </c>
      <c r="S292" s="37">
        <f t="shared" si="306"/>
        <v>2.430555555555558E-2</v>
      </c>
      <c r="T292" s="37">
        <f t="shared" si="308"/>
        <v>6.94444444444553E-4</v>
      </c>
      <c r="U292" s="22">
        <v>19.7</v>
      </c>
      <c r="V292" s="22">
        <f>INDEX('Počty dní'!F:J,MATCH(E292,'Počty dní'!H:H,0),4)</f>
        <v>47</v>
      </c>
      <c r="W292" s="29">
        <f t="shared" si="307"/>
        <v>925.9</v>
      </c>
    </row>
    <row r="293" spans="1:24" x14ac:dyDescent="0.3">
      <c r="A293" s="28">
        <v>625</v>
      </c>
      <c r="B293" s="22">
        <v>6125</v>
      </c>
      <c r="C293" s="22" t="s">
        <v>2</v>
      </c>
      <c r="D293" s="22"/>
      <c r="E293" s="22" t="str">
        <f t="shared" si="301"/>
        <v>X</v>
      </c>
      <c r="F293" s="22" t="s">
        <v>119</v>
      </c>
      <c r="G293" s="22">
        <v>15</v>
      </c>
      <c r="H293" s="22" t="str">
        <f t="shared" si="302"/>
        <v>XXX421/15</v>
      </c>
      <c r="I293" s="22" t="s">
        <v>11</v>
      </c>
      <c r="J293" s="22" t="s">
        <v>11</v>
      </c>
      <c r="K293" s="97">
        <v>0.61111111111111105</v>
      </c>
      <c r="L293" s="97">
        <v>0.61458333333333337</v>
      </c>
      <c r="M293" s="22" t="s">
        <v>17</v>
      </c>
      <c r="N293" s="23">
        <v>0.64930555555555558</v>
      </c>
      <c r="O293" s="22" t="s">
        <v>17</v>
      </c>
      <c r="P293" s="22" t="str">
        <f t="shared" si="303"/>
        <v>OK</v>
      </c>
      <c r="Q293" s="37">
        <f t="shared" si="304"/>
        <v>3.472222222222221E-2</v>
      </c>
      <c r="R293" s="37">
        <f t="shared" si="305"/>
        <v>3.4722222222223209E-3</v>
      </c>
      <c r="S293" s="37">
        <f t="shared" si="306"/>
        <v>3.8194444444444531E-2</v>
      </c>
      <c r="T293" s="37">
        <f t="shared" si="308"/>
        <v>3.4722222222220989E-3</v>
      </c>
      <c r="U293" s="22">
        <v>29.3</v>
      </c>
      <c r="V293" s="22">
        <f>INDEX('Počty dní'!F:J,MATCH(E293,'Počty dní'!H:H,0),4)</f>
        <v>47</v>
      </c>
      <c r="W293" s="29">
        <f t="shared" si="307"/>
        <v>1377.1000000000001</v>
      </c>
    </row>
    <row r="294" spans="1:24" x14ac:dyDescent="0.3">
      <c r="A294" s="28">
        <v>625</v>
      </c>
      <c r="B294" s="22">
        <v>6125</v>
      </c>
      <c r="C294" s="22" t="s">
        <v>2</v>
      </c>
      <c r="D294" s="22"/>
      <c r="E294" s="22" t="str">
        <f t="shared" si="301"/>
        <v>X</v>
      </c>
      <c r="F294" s="22" t="s">
        <v>119</v>
      </c>
      <c r="G294" s="22">
        <v>20</v>
      </c>
      <c r="H294" s="22" t="str">
        <f t="shared" si="302"/>
        <v>XXX421/20</v>
      </c>
      <c r="I294" s="22" t="s">
        <v>10</v>
      </c>
      <c r="J294" s="22" t="s">
        <v>11</v>
      </c>
      <c r="K294" s="97">
        <v>0.68055555555555547</v>
      </c>
      <c r="L294" s="97">
        <v>0.68263888888888891</v>
      </c>
      <c r="M294" s="22" t="s">
        <v>17</v>
      </c>
      <c r="N294" s="23">
        <v>0.70763888888888893</v>
      </c>
      <c r="O294" s="22" t="s">
        <v>41</v>
      </c>
      <c r="P294" s="22" t="str">
        <f t="shared" si="303"/>
        <v>OK</v>
      </c>
      <c r="Q294" s="37">
        <f t="shared" si="304"/>
        <v>2.5000000000000022E-2</v>
      </c>
      <c r="R294" s="37">
        <f t="shared" si="305"/>
        <v>2.083333333333437E-3</v>
      </c>
      <c r="S294" s="37">
        <f t="shared" si="306"/>
        <v>2.7083333333333459E-2</v>
      </c>
      <c r="T294" s="37">
        <f t="shared" si="308"/>
        <v>3.1249999999999889E-2</v>
      </c>
      <c r="U294" s="22">
        <v>19.7</v>
      </c>
      <c r="V294" s="22">
        <f>INDEX('Počty dní'!F:J,MATCH(E294,'Počty dní'!H:H,0),4)</f>
        <v>47</v>
      </c>
      <c r="W294" s="29">
        <f t="shared" si="307"/>
        <v>925.9</v>
      </c>
    </row>
    <row r="295" spans="1:24" ht="15" thickBot="1" x14ac:dyDescent="0.35">
      <c r="A295" s="30">
        <v>625</v>
      </c>
      <c r="B295" s="31">
        <v>6125</v>
      </c>
      <c r="C295" s="31" t="s">
        <v>2</v>
      </c>
      <c r="D295" s="31"/>
      <c r="E295" s="31" t="str">
        <f t="shared" si="301"/>
        <v>X</v>
      </c>
      <c r="F295" s="31" t="s">
        <v>29</v>
      </c>
      <c r="G295" s="31"/>
      <c r="H295" s="31" t="str">
        <f t="shared" si="302"/>
        <v>přejezd/</v>
      </c>
      <c r="I295" s="31"/>
      <c r="J295" s="31" t="s">
        <v>11</v>
      </c>
      <c r="K295" s="98">
        <v>0.70763888888888893</v>
      </c>
      <c r="L295" s="98">
        <v>0.70763888888888893</v>
      </c>
      <c r="M295" s="31" t="s">
        <v>41</v>
      </c>
      <c r="N295" s="32">
        <v>0.71111111111111114</v>
      </c>
      <c r="O295" s="31" t="s">
        <v>40</v>
      </c>
      <c r="P295" s="31"/>
      <c r="Q295" s="38">
        <f t="shared" si="304"/>
        <v>3.4722222222222099E-3</v>
      </c>
      <c r="R295" s="38">
        <f t="shared" si="305"/>
        <v>0</v>
      </c>
      <c r="S295" s="38">
        <f t="shared" si="306"/>
        <v>3.4722222222222099E-3</v>
      </c>
      <c r="T295" s="38">
        <f t="shared" si="308"/>
        <v>0</v>
      </c>
      <c r="U295" s="31">
        <v>0</v>
      </c>
      <c r="V295" s="31">
        <f>INDEX('Počty dní'!F:J,MATCH(E295,'Počty dní'!H:H,0),4)</f>
        <v>47</v>
      </c>
      <c r="W295" s="33">
        <f t="shared" si="307"/>
        <v>0</v>
      </c>
    </row>
    <row r="296" spans="1:24" ht="15" thickBot="1" x14ac:dyDescent="0.35">
      <c r="A296" s="8" t="str">
        <f ca="1">CONCATENATE(INDIRECT("R[-3]C[0]",FALSE),"celkem")</f>
        <v>625celkem</v>
      </c>
      <c r="B296" s="9"/>
      <c r="C296" s="9" t="str">
        <f ca="1">INDIRECT("R[-1]C[12]",FALSE)</f>
        <v>Heraltice</v>
      </c>
      <c r="D296" s="10"/>
      <c r="E296" s="9"/>
      <c r="F296" s="10"/>
      <c r="G296" s="11"/>
      <c r="H296" s="12"/>
      <c r="I296" s="13"/>
      <c r="J296" s="14" t="str">
        <f ca="1">INDIRECT("R[-2]C[0]",FALSE)</f>
        <v>V</v>
      </c>
      <c r="K296" s="99"/>
      <c r="L296" s="100"/>
      <c r="M296" s="17"/>
      <c r="N296" s="16"/>
      <c r="O296" s="18"/>
      <c r="P296" s="9"/>
      <c r="Q296" s="39">
        <f>SUM(Q284:Q295)</f>
        <v>0.29236111111111096</v>
      </c>
      <c r="R296" s="39">
        <f t="shared" ref="R296:T296" si="309">SUM(R284:R295)</f>
        <v>1.8055555555555686E-2</v>
      </c>
      <c r="S296" s="39">
        <f t="shared" si="309"/>
        <v>0.31041666666666667</v>
      </c>
      <c r="T296" s="39">
        <f t="shared" si="309"/>
        <v>0.1993055555555556</v>
      </c>
      <c r="U296" s="19">
        <f>SUM(U284:U295)</f>
        <v>231.6</v>
      </c>
      <c r="V296" s="20"/>
      <c r="W296" s="21">
        <f>SUM(W284:W295)</f>
        <v>10885.199999999999</v>
      </c>
      <c r="X296" s="7"/>
    </row>
    <row r="297" spans="1:24" x14ac:dyDescent="0.3">
      <c r="L297" s="95"/>
      <c r="N297" s="1"/>
    </row>
    <row r="298" spans="1:24" ht="15" thickBot="1" x14ac:dyDescent="0.35">
      <c r="L298" s="95"/>
      <c r="N298" s="1"/>
    </row>
    <row r="299" spans="1:24" x14ac:dyDescent="0.3">
      <c r="A299" s="24">
        <v>626</v>
      </c>
      <c r="B299" s="25">
        <v>6126</v>
      </c>
      <c r="C299" s="25" t="s">
        <v>2</v>
      </c>
      <c r="D299" s="25"/>
      <c r="E299" s="25" t="str">
        <f t="shared" ref="E299:E305" si="310">CONCATENATE(C299,D299)</f>
        <v>X</v>
      </c>
      <c r="F299" s="25" t="s">
        <v>90</v>
      </c>
      <c r="G299" s="25">
        <v>1</v>
      </c>
      <c r="H299" s="25" t="str">
        <f t="shared" ref="H299:H318" si="311">CONCATENATE(F299,"/",G299)</f>
        <v>XXX406/1</v>
      </c>
      <c r="I299" s="25" t="s">
        <v>10</v>
      </c>
      <c r="J299" s="25" t="s">
        <v>11</v>
      </c>
      <c r="K299" s="96">
        <v>0.23541666666666669</v>
      </c>
      <c r="L299" s="96">
        <v>0.23611111111111113</v>
      </c>
      <c r="M299" s="25" t="s">
        <v>60</v>
      </c>
      <c r="N299" s="26">
        <v>0.2590277777777778</v>
      </c>
      <c r="O299" s="25" t="s">
        <v>91</v>
      </c>
      <c r="P299" s="25" t="str">
        <f t="shared" ref="P299:P304" si="312">IF(M300=O299,"OK","POZOR")</f>
        <v>OK</v>
      </c>
      <c r="Q299" s="36">
        <f t="shared" ref="Q299:Q305" si="313">IF(ISNUMBER(G299),N299-L299,IF(F299="přejezd",N299-L299,0))</f>
        <v>2.2916666666666669E-2</v>
      </c>
      <c r="R299" s="36">
        <f t="shared" ref="R299:R305" si="314">IF(ISNUMBER(G299),L299-K299,0)</f>
        <v>6.9444444444444198E-4</v>
      </c>
      <c r="S299" s="36">
        <f t="shared" ref="S299:S305" si="315">Q299+R299</f>
        <v>2.361111111111111E-2</v>
      </c>
      <c r="T299" s="36"/>
      <c r="U299" s="25">
        <v>22.4</v>
      </c>
      <c r="V299" s="25">
        <f>INDEX('Počty dní'!F:J,MATCH(E299,'Počty dní'!H:H,0),4)</f>
        <v>47</v>
      </c>
      <c r="W299" s="27">
        <f t="shared" ref="W299:W305" si="316">V299*U299</f>
        <v>1052.8</v>
      </c>
    </row>
    <row r="300" spans="1:24" x14ac:dyDescent="0.3">
      <c r="A300" s="28">
        <v>626</v>
      </c>
      <c r="B300" s="22">
        <v>6126</v>
      </c>
      <c r="C300" s="22" t="s">
        <v>2</v>
      </c>
      <c r="D300" s="22"/>
      <c r="E300" s="22" t="str">
        <f t="shared" si="310"/>
        <v>X</v>
      </c>
      <c r="F300" s="22" t="s">
        <v>90</v>
      </c>
      <c r="G300" s="22">
        <v>8</v>
      </c>
      <c r="H300" s="22" t="str">
        <f t="shared" si="311"/>
        <v>XXX406/8</v>
      </c>
      <c r="I300" s="22" t="s">
        <v>11</v>
      </c>
      <c r="J300" s="22" t="s">
        <v>11</v>
      </c>
      <c r="K300" s="97">
        <v>0.31944444444444448</v>
      </c>
      <c r="L300" s="97">
        <v>0.32291666666666669</v>
      </c>
      <c r="M300" s="22" t="s">
        <v>91</v>
      </c>
      <c r="N300" s="23">
        <v>0.37152777777777773</v>
      </c>
      <c r="O300" s="22" t="s">
        <v>92</v>
      </c>
      <c r="P300" s="22" t="str">
        <f t="shared" si="312"/>
        <v>OK</v>
      </c>
      <c r="Q300" s="37">
        <f t="shared" si="313"/>
        <v>4.8611111111111049E-2</v>
      </c>
      <c r="R300" s="37">
        <f t="shared" si="314"/>
        <v>3.4722222222222099E-3</v>
      </c>
      <c r="S300" s="37">
        <f t="shared" si="315"/>
        <v>5.2083333333333259E-2</v>
      </c>
      <c r="T300" s="37">
        <f t="shared" ref="T300:T305" si="317">K300-N299</f>
        <v>6.0416666666666674E-2</v>
      </c>
      <c r="U300" s="22">
        <v>43.9</v>
      </c>
      <c r="V300" s="22">
        <f>INDEX('Počty dní'!F:J,MATCH(E300,'Počty dní'!H:H,0),4)</f>
        <v>47</v>
      </c>
      <c r="W300" s="29">
        <f t="shared" si="316"/>
        <v>2063.2999999999997</v>
      </c>
    </row>
    <row r="301" spans="1:24" x14ac:dyDescent="0.3">
      <c r="A301" s="28">
        <v>626</v>
      </c>
      <c r="B301" s="22">
        <v>6126</v>
      </c>
      <c r="C301" s="22" t="s">
        <v>2</v>
      </c>
      <c r="D301" s="22"/>
      <c r="E301" s="22" t="str">
        <f t="shared" si="310"/>
        <v>X</v>
      </c>
      <c r="F301" s="22" t="s">
        <v>90</v>
      </c>
      <c r="G301" s="22">
        <v>7</v>
      </c>
      <c r="H301" s="22" t="str">
        <f t="shared" si="311"/>
        <v>XXX406/7</v>
      </c>
      <c r="I301" s="22" t="s">
        <v>10</v>
      </c>
      <c r="J301" s="22" t="s">
        <v>11</v>
      </c>
      <c r="K301" s="97">
        <v>0.37361111111111112</v>
      </c>
      <c r="L301" s="97">
        <v>0.37638888888888888</v>
      </c>
      <c r="M301" s="22" t="s">
        <v>92</v>
      </c>
      <c r="N301" s="23">
        <v>0.42569444444444443</v>
      </c>
      <c r="O301" s="22" t="s">
        <v>91</v>
      </c>
      <c r="P301" s="22" t="str">
        <f t="shared" si="312"/>
        <v>OK</v>
      </c>
      <c r="Q301" s="37">
        <f t="shared" si="313"/>
        <v>4.9305555555555547E-2</v>
      </c>
      <c r="R301" s="37">
        <f t="shared" si="314"/>
        <v>2.7777777777777679E-3</v>
      </c>
      <c r="S301" s="37">
        <f t="shared" si="315"/>
        <v>5.2083333333333315E-2</v>
      </c>
      <c r="T301" s="37">
        <f t="shared" si="317"/>
        <v>2.0833333333333814E-3</v>
      </c>
      <c r="U301" s="22">
        <v>43.9</v>
      </c>
      <c r="V301" s="22">
        <f>INDEX('Počty dní'!F:J,MATCH(E301,'Počty dní'!H:H,0),4)</f>
        <v>47</v>
      </c>
      <c r="W301" s="29">
        <f t="shared" si="316"/>
        <v>2063.2999999999997</v>
      </c>
    </row>
    <row r="302" spans="1:24" x14ac:dyDescent="0.3">
      <c r="A302" s="28">
        <v>626</v>
      </c>
      <c r="B302" s="22">
        <v>6126</v>
      </c>
      <c r="C302" s="22" t="s">
        <v>2</v>
      </c>
      <c r="D302" s="22"/>
      <c r="E302" s="22" t="str">
        <f t="shared" si="310"/>
        <v>X</v>
      </c>
      <c r="F302" s="22" t="s">
        <v>90</v>
      </c>
      <c r="G302" s="22">
        <v>12</v>
      </c>
      <c r="H302" s="22" t="str">
        <f t="shared" si="311"/>
        <v>XXX406/12</v>
      </c>
      <c r="I302" s="22" t="s">
        <v>10</v>
      </c>
      <c r="J302" s="22" t="s">
        <v>11</v>
      </c>
      <c r="K302" s="97">
        <v>0.4861111111111111</v>
      </c>
      <c r="L302" s="97">
        <v>0.48958333333333331</v>
      </c>
      <c r="M302" s="22" t="s">
        <v>91</v>
      </c>
      <c r="N302" s="23">
        <v>0.53819444444444442</v>
      </c>
      <c r="O302" s="22" t="s">
        <v>92</v>
      </c>
      <c r="P302" s="22" t="str">
        <f t="shared" si="312"/>
        <v>OK</v>
      </c>
      <c r="Q302" s="37">
        <f t="shared" si="313"/>
        <v>4.8611111111111105E-2</v>
      </c>
      <c r="R302" s="37">
        <f t="shared" si="314"/>
        <v>3.4722222222222099E-3</v>
      </c>
      <c r="S302" s="37">
        <f t="shared" si="315"/>
        <v>5.2083333333333315E-2</v>
      </c>
      <c r="T302" s="37">
        <f t="shared" si="317"/>
        <v>6.0416666666666674E-2</v>
      </c>
      <c r="U302" s="22">
        <v>43.9</v>
      </c>
      <c r="V302" s="22">
        <f>INDEX('Počty dní'!F:J,MATCH(E302,'Počty dní'!H:H,0),4)</f>
        <v>47</v>
      </c>
      <c r="W302" s="29">
        <f t="shared" si="316"/>
        <v>2063.2999999999997</v>
      </c>
    </row>
    <row r="303" spans="1:24" x14ac:dyDescent="0.3">
      <c r="A303" s="28">
        <v>626</v>
      </c>
      <c r="B303" s="22">
        <v>6126</v>
      </c>
      <c r="C303" s="22" t="s">
        <v>2</v>
      </c>
      <c r="D303" s="22"/>
      <c r="E303" s="22" t="str">
        <f t="shared" si="310"/>
        <v>X</v>
      </c>
      <c r="F303" s="22" t="s">
        <v>90</v>
      </c>
      <c r="G303" s="22">
        <v>13</v>
      </c>
      <c r="H303" s="22" t="str">
        <f t="shared" si="311"/>
        <v>XXX406/13</v>
      </c>
      <c r="I303" s="22" t="s">
        <v>11</v>
      </c>
      <c r="J303" s="22" t="s">
        <v>11</v>
      </c>
      <c r="K303" s="97">
        <v>0.58194444444444449</v>
      </c>
      <c r="L303" s="97">
        <v>0.58472222222222225</v>
      </c>
      <c r="M303" s="22" t="s">
        <v>92</v>
      </c>
      <c r="N303" s="23">
        <v>0.61041666666666672</v>
      </c>
      <c r="O303" s="22" t="s">
        <v>60</v>
      </c>
      <c r="P303" s="22" t="str">
        <f t="shared" si="312"/>
        <v>OK</v>
      </c>
      <c r="Q303" s="37">
        <f t="shared" si="313"/>
        <v>2.5694444444444464E-2</v>
      </c>
      <c r="R303" s="37">
        <f t="shared" si="314"/>
        <v>2.7777777777777679E-3</v>
      </c>
      <c r="S303" s="37">
        <f t="shared" si="315"/>
        <v>2.8472222222222232E-2</v>
      </c>
      <c r="T303" s="37">
        <f t="shared" si="317"/>
        <v>4.3750000000000067E-2</v>
      </c>
      <c r="U303" s="22">
        <v>21.5</v>
      </c>
      <c r="V303" s="22">
        <f>INDEX('Počty dní'!F:J,MATCH(E303,'Počty dní'!H:H,0),4)</f>
        <v>47</v>
      </c>
      <c r="W303" s="29">
        <f t="shared" si="316"/>
        <v>1010.5</v>
      </c>
    </row>
    <row r="304" spans="1:24" x14ac:dyDescent="0.3">
      <c r="A304" s="28">
        <v>626</v>
      </c>
      <c r="B304" s="22">
        <v>6126</v>
      </c>
      <c r="C304" s="22" t="s">
        <v>2</v>
      </c>
      <c r="D304" s="22"/>
      <c r="E304" s="22" t="str">
        <f t="shared" si="310"/>
        <v>X</v>
      </c>
      <c r="F304" s="22" t="s">
        <v>90</v>
      </c>
      <c r="G304" s="22">
        <v>16</v>
      </c>
      <c r="H304" s="22" t="str">
        <f t="shared" si="311"/>
        <v>XXX406/16</v>
      </c>
      <c r="I304" s="22" t="s">
        <v>10</v>
      </c>
      <c r="J304" s="22" t="s">
        <v>11</v>
      </c>
      <c r="K304" s="97">
        <v>0.63750000000000007</v>
      </c>
      <c r="L304" s="97">
        <v>0.63888888888888895</v>
      </c>
      <c r="M304" s="22" t="s">
        <v>60</v>
      </c>
      <c r="N304" s="23">
        <v>0.66319444444444442</v>
      </c>
      <c r="O304" s="22" t="s">
        <v>92</v>
      </c>
      <c r="P304" s="22" t="str">
        <f t="shared" si="312"/>
        <v>OK</v>
      </c>
      <c r="Q304" s="37">
        <f t="shared" si="313"/>
        <v>2.4305555555555469E-2</v>
      </c>
      <c r="R304" s="37">
        <f t="shared" si="314"/>
        <v>1.388888888888884E-3</v>
      </c>
      <c r="S304" s="37">
        <f t="shared" si="315"/>
        <v>2.5694444444444353E-2</v>
      </c>
      <c r="T304" s="37">
        <f t="shared" si="317"/>
        <v>2.7083333333333348E-2</v>
      </c>
      <c r="U304" s="22">
        <v>21.5</v>
      </c>
      <c r="V304" s="22">
        <f>INDEX('Počty dní'!F:J,MATCH(E304,'Počty dní'!H:H,0),4)</f>
        <v>47</v>
      </c>
      <c r="W304" s="29">
        <f t="shared" si="316"/>
        <v>1010.5</v>
      </c>
    </row>
    <row r="305" spans="1:24" ht="15" thickBot="1" x14ac:dyDescent="0.35">
      <c r="A305" s="30">
        <v>626</v>
      </c>
      <c r="B305" s="31">
        <v>6126</v>
      </c>
      <c r="C305" s="31" t="s">
        <v>2</v>
      </c>
      <c r="D305" s="31"/>
      <c r="E305" s="31" t="str">
        <f t="shared" si="310"/>
        <v>X</v>
      </c>
      <c r="F305" s="31" t="s">
        <v>90</v>
      </c>
      <c r="G305" s="31">
        <v>17</v>
      </c>
      <c r="H305" s="31" t="str">
        <f t="shared" si="311"/>
        <v>XXX406/17</v>
      </c>
      <c r="I305" s="31" t="s">
        <v>10</v>
      </c>
      <c r="J305" s="31" t="s">
        <v>11</v>
      </c>
      <c r="K305" s="98">
        <v>0.66527777777777775</v>
      </c>
      <c r="L305" s="98">
        <v>0.66805555555555562</v>
      </c>
      <c r="M305" s="31" t="s">
        <v>92</v>
      </c>
      <c r="N305" s="32">
        <v>0.69374999999999998</v>
      </c>
      <c r="O305" s="31" t="s">
        <v>60</v>
      </c>
      <c r="P305" s="31"/>
      <c r="Q305" s="38">
        <f t="shared" si="313"/>
        <v>2.5694444444444353E-2</v>
      </c>
      <c r="R305" s="38">
        <f t="shared" si="314"/>
        <v>2.7777777777778789E-3</v>
      </c>
      <c r="S305" s="38">
        <f t="shared" si="315"/>
        <v>2.8472222222222232E-2</v>
      </c>
      <c r="T305" s="38">
        <f t="shared" si="317"/>
        <v>2.0833333333333259E-3</v>
      </c>
      <c r="U305" s="31">
        <v>21.5</v>
      </c>
      <c r="V305" s="31">
        <f>INDEX('Počty dní'!F:J,MATCH(E305,'Počty dní'!H:H,0),4)</f>
        <v>47</v>
      </c>
      <c r="W305" s="33">
        <f t="shared" si="316"/>
        <v>1010.5</v>
      </c>
    </row>
    <row r="306" spans="1:24" ht="15" thickBot="1" x14ac:dyDescent="0.35">
      <c r="A306" s="8" t="str">
        <f ca="1">CONCATENATE(INDIRECT("R[-3]C[0]",FALSE),"celkem")</f>
        <v>626celkem</v>
      </c>
      <c r="B306" s="9"/>
      <c r="C306" s="9" t="str">
        <f ca="1">INDIRECT("R[-1]C[12]",FALSE)</f>
        <v>Želetava</v>
      </c>
      <c r="D306" s="10"/>
      <c r="E306" s="9"/>
      <c r="F306" s="10"/>
      <c r="G306" s="11"/>
      <c r="H306" s="12"/>
      <c r="I306" s="13"/>
      <c r="J306" s="14" t="str">
        <f ca="1">INDIRECT("R[-2]C[0]",FALSE)</f>
        <v>V</v>
      </c>
      <c r="K306" s="99"/>
      <c r="L306" s="100"/>
      <c r="M306" s="17"/>
      <c r="N306" s="16"/>
      <c r="O306" s="18"/>
      <c r="P306" s="9"/>
      <c r="Q306" s="39">
        <f>SUM(Q299:Q305)</f>
        <v>0.24513888888888866</v>
      </c>
      <c r="R306" s="39">
        <f t="shared" ref="R306:T306" si="318">SUM(R299:R305)</f>
        <v>1.736111111111116E-2</v>
      </c>
      <c r="S306" s="39">
        <f t="shared" si="318"/>
        <v>0.26249999999999984</v>
      </c>
      <c r="T306" s="39">
        <f t="shared" si="318"/>
        <v>0.19583333333333347</v>
      </c>
      <c r="U306" s="19">
        <f>SUM(U299:U305)</f>
        <v>218.6</v>
      </c>
      <c r="V306" s="20"/>
      <c r="W306" s="21">
        <f>SUM(W299:W305)</f>
        <v>10274.199999999999</v>
      </c>
      <c r="X306" s="7"/>
    </row>
    <row r="307" spans="1:24" x14ac:dyDescent="0.3">
      <c r="Q307"/>
      <c r="R307"/>
      <c r="S307"/>
      <c r="T307"/>
    </row>
    <row r="308" spans="1:24" ht="15" thickBot="1" x14ac:dyDescent="0.35">
      <c r="Q308"/>
      <c r="R308"/>
      <c r="S308"/>
      <c r="T308"/>
    </row>
    <row r="309" spans="1:24" x14ac:dyDescent="0.3">
      <c r="A309" s="24">
        <v>627</v>
      </c>
      <c r="B309" s="25">
        <v>6127</v>
      </c>
      <c r="C309" s="25" t="s">
        <v>2</v>
      </c>
      <c r="D309" s="25"/>
      <c r="E309" s="25" t="str">
        <f t="shared" ref="E309:E318" si="319">CONCATENATE(C309,D309)</f>
        <v>X</v>
      </c>
      <c r="F309" s="25" t="s">
        <v>90</v>
      </c>
      <c r="G309" s="25">
        <v>2</v>
      </c>
      <c r="H309" s="25" t="str">
        <f>CONCATENATE(F309,"/",G309)</f>
        <v>XXX406/2</v>
      </c>
      <c r="I309" s="25" t="s">
        <v>10</v>
      </c>
      <c r="J309" s="25" t="s">
        <v>11</v>
      </c>
      <c r="K309" s="96">
        <v>0.17222222222222225</v>
      </c>
      <c r="L309" s="96">
        <v>0.17361111111111113</v>
      </c>
      <c r="M309" s="25" t="s">
        <v>91</v>
      </c>
      <c r="N309" s="26">
        <v>0.22222222222222221</v>
      </c>
      <c r="O309" s="25" t="s">
        <v>92</v>
      </c>
      <c r="P309" s="25" t="str">
        <f t="shared" ref="P309:P317" si="320">IF(M310=O309,"OK","POZOR")</f>
        <v>OK</v>
      </c>
      <c r="Q309" s="36">
        <f t="shared" ref="Q309:Q318" si="321">IF(ISNUMBER(G309),N309-L309,IF(F309="přejezd",N309-L309,0))</f>
        <v>4.8611111111111077E-2</v>
      </c>
      <c r="R309" s="36">
        <f t="shared" ref="R309:R318" si="322">IF(ISNUMBER(G309),L309-K309,0)</f>
        <v>1.388888888888884E-3</v>
      </c>
      <c r="S309" s="36">
        <f t="shared" ref="S309:S318" si="323">Q309+R309</f>
        <v>4.9999999999999961E-2</v>
      </c>
      <c r="T309" s="36"/>
      <c r="U309" s="25">
        <v>43.9</v>
      </c>
      <c r="V309" s="25">
        <f>INDEX('Počty dní'!F:J,MATCH(E309,'Počty dní'!H:H,0),4)</f>
        <v>47</v>
      </c>
      <c r="W309" s="27">
        <f t="shared" ref="W309:W318" si="324">V309*U309</f>
        <v>2063.2999999999997</v>
      </c>
    </row>
    <row r="310" spans="1:24" x14ac:dyDescent="0.3">
      <c r="A310" s="28">
        <v>627</v>
      </c>
      <c r="B310" s="22">
        <v>6127</v>
      </c>
      <c r="C310" s="22" t="s">
        <v>2</v>
      </c>
      <c r="D310" s="22"/>
      <c r="E310" s="22" t="str">
        <f t="shared" si="319"/>
        <v>X</v>
      </c>
      <c r="F310" s="22" t="s">
        <v>90</v>
      </c>
      <c r="G310" s="22">
        <v>3</v>
      </c>
      <c r="H310" s="22" t="str">
        <f t="shared" si="311"/>
        <v>XXX406/3</v>
      </c>
      <c r="I310" s="22" t="s">
        <v>10</v>
      </c>
      <c r="J310" s="22" t="s">
        <v>11</v>
      </c>
      <c r="K310" s="97">
        <v>0.24305555555555555</v>
      </c>
      <c r="L310" s="97">
        <v>0.24444444444444446</v>
      </c>
      <c r="M310" s="22" t="s">
        <v>92</v>
      </c>
      <c r="N310" s="23">
        <v>0.27569444444444446</v>
      </c>
      <c r="O310" s="22" t="s">
        <v>93</v>
      </c>
      <c r="P310" s="22" t="str">
        <f t="shared" si="320"/>
        <v>OK</v>
      </c>
      <c r="Q310" s="37">
        <f t="shared" si="321"/>
        <v>3.125E-2</v>
      </c>
      <c r="R310" s="37">
        <f t="shared" si="322"/>
        <v>1.3888888888889117E-3</v>
      </c>
      <c r="S310" s="37">
        <f t="shared" si="323"/>
        <v>3.2638888888888912E-2</v>
      </c>
      <c r="T310" s="37">
        <f t="shared" ref="T310:T318" si="325">K310-N309</f>
        <v>2.0833333333333343E-2</v>
      </c>
      <c r="U310" s="22">
        <v>26.5</v>
      </c>
      <c r="V310" s="22">
        <f>INDEX('Počty dní'!F:J,MATCH(E310,'Počty dní'!H:H,0),4)</f>
        <v>47</v>
      </c>
      <c r="W310" s="29">
        <f t="shared" si="324"/>
        <v>1245.5</v>
      </c>
    </row>
    <row r="311" spans="1:24" x14ac:dyDescent="0.3">
      <c r="A311" s="28">
        <v>627</v>
      </c>
      <c r="B311" s="22">
        <v>6127</v>
      </c>
      <c r="C311" s="22" t="s">
        <v>2</v>
      </c>
      <c r="D311" s="22"/>
      <c r="E311" s="22" t="str">
        <f t="shared" si="319"/>
        <v>X</v>
      </c>
      <c r="F311" s="22" t="s">
        <v>90</v>
      </c>
      <c r="G311" s="22">
        <v>6</v>
      </c>
      <c r="H311" s="22" t="str">
        <f>CONCATENATE(F311,"/",G311)</f>
        <v>XXX406/6</v>
      </c>
      <c r="I311" s="22" t="s">
        <v>11</v>
      </c>
      <c r="J311" s="22" t="s">
        <v>11</v>
      </c>
      <c r="K311" s="97">
        <v>0.27638888888888885</v>
      </c>
      <c r="L311" s="97">
        <v>0.27777777777777779</v>
      </c>
      <c r="M311" s="22" t="s">
        <v>93</v>
      </c>
      <c r="N311" s="23">
        <v>0.3125</v>
      </c>
      <c r="O311" s="22" t="s">
        <v>92</v>
      </c>
      <c r="P311" s="22" t="str">
        <f t="shared" si="320"/>
        <v>OK</v>
      </c>
      <c r="Q311" s="37">
        <f t="shared" si="321"/>
        <v>3.472222222222221E-2</v>
      </c>
      <c r="R311" s="37">
        <f t="shared" si="322"/>
        <v>1.3888888888889395E-3</v>
      </c>
      <c r="S311" s="37">
        <f t="shared" si="323"/>
        <v>3.6111111111111149E-2</v>
      </c>
      <c r="T311" s="37">
        <f t="shared" si="325"/>
        <v>6.9444444444438647E-4</v>
      </c>
      <c r="U311" s="22">
        <v>26.5</v>
      </c>
      <c r="V311" s="22">
        <f>INDEX('Počty dní'!F:J,MATCH(E311,'Počty dní'!H:H,0),4)</f>
        <v>47</v>
      </c>
      <c r="W311" s="29">
        <f t="shared" si="324"/>
        <v>1245.5</v>
      </c>
    </row>
    <row r="312" spans="1:24" x14ac:dyDescent="0.3">
      <c r="A312" s="28">
        <v>627</v>
      </c>
      <c r="B312" s="22">
        <v>6127</v>
      </c>
      <c r="C312" s="22" t="s">
        <v>2</v>
      </c>
      <c r="D312" s="22"/>
      <c r="E312" s="22" t="str">
        <f t="shared" si="319"/>
        <v>X</v>
      </c>
      <c r="F312" s="22" t="s">
        <v>90</v>
      </c>
      <c r="G312" s="22">
        <v>5</v>
      </c>
      <c r="H312" s="22" t="str">
        <f t="shared" si="311"/>
        <v>XXX406/5</v>
      </c>
      <c r="I312" s="22" t="s">
        <v>10</v>
      </c>
      <c r="J312" s="22" t="s">
        <v>11</v>
      </c>
      <c r="K312" s="97">
        <v>0.31319444444444444</v>
      </c>
      <c r="L312" s="97">
        <v>0.31388888888888888</v>
      </c>
      <c r="M312" s="22" t="s">
        <v>92</v>
      </c>
      <c r="N312" s="23">
        <v>0.36319444444444443</v>
      </c>
      <c r="O312" s="22" t="s">
        <v>91</v>
      </c>
      <c r="P312" s="22" t="str">
        <f t="shared" si="320"/>
        <v>OK</v>
      </c>
      <c r="Q312" s="37">
        <f t="shared" si="321"/>
        <v>4.9305555555555547E-2</v>
      </c>
      <c r="R312" s="37">
        <f t="shared" si="322"/>
        <v>6.9444444444444198E-4</v>
      </c>
      <c r="S312" s="37">
        <f t="shared" si="323"/>
        <v>4.9999999999999989E-2</v>
      </c>
      <c r="T312" s="37">
        <f t="shared" si="325"/>
        <v>6.9444444444444198E-4</v>
      </c>
      <c r="U312" s="22">
        <v>43.9</v>
      </c>
      <c r="V312" s="22">
        <f>INDEX('Počty dní'!F:J,MATCH(E312,'Počty dní'!H:H,0),4)</f>
        <v>47</v>
      </c>
      <c r="W312" s="29">
        <f t="shared" si="324"/>
        <v>2063.2999999999997</v>
      </c>
    </row>
    <row r="313" spans="1:24" x14ac:dyDescent="0.3">
      <c r="A313" s="28">
        <v>627</v>
      </c>
      <c r="B313" s="22">
        <v>6127</v>
      </c>
      <c r="C313" s="22" t="s">
        <v>2</v>
      </c>
      <c r="D313" s="22"/>
      <c r="E313" s="22" t="str">
        <f t="shared" si="319"/>
        <v>X</v>
      </c>
      <c r="F313" s="22" t="s">
        <v>90</v>
      </c>
      <c r="G313" s="22">
        <v>10</v>
      </c>
      <c r="H313" s="22" t="str">
        <f t="shared" si="311"/>
        <v>XXX406/10</v>
      </c>
      <c r="I313" s="22" t="s">
        <v>10</v>
      </c>
      <c r="J313" s="22" t="s">
        <v>11</v>
      </c>
      <c r="K313" s="97">
        <v>0.40277777777777773</v>
      </c>
      <c r="L313" s="97">
        <v>0.40625</v>
      </c>
      <c r="M313" s="22" t="s">
        <v>91</v>
      </c>
      <c r="N313" s="23">
        <v>0.4548611111111111</v>
      </c>
      <c r="O313" s="22" t="s">
        <v>92</v>
      </c>
      <c r="P313" s="22" t="str">
        <f t="shared" si="320"/>
        <v>OK</v>
      </c>
      <c r="Q313" s="37">
        <f t="shared" si="321"/>
        <v>4.8611111111111105E-2</v>
      </c>
      <c r="R313" s="37">
        <f t="shared" si="322"/>
        <v>3.4722222222222654E-3</v>
      </c>
      <c r="S313" s="37">
        <f t="shared" si="323"/>
        <v>5.208333333333337E-2</v>
      </c>
      <c r="T313" s="37">
        <f t="shared" si="325"/>
        <v>3.9583333333333304E-2</v>
      </c>
      <c r="U313" s="22">
        <v>43.9</v>
      </c>
      <c r="V313" s="22">
        <f>INDEX('Počty dní'!F:J,MATCH(E313,'Počty dní'!H:H,0),4)</f>
        <v>47</v>
      </c>
      <c r="W313" s="29">
        <f t="shared" si="324"/>
        <v>2063.2999999999997</v>
      </c>
    </row>
    <row r="314" spans="1:24" x14ac:dyDescent="0.3">
      <c r="A314" s="28">
        <v>627</v>
      </c>
      <c r="B314" s="22">
        <v>6127</v>
      </c>
      <c r="C314" s="22" t="s">
        <v>2</v>
      </c>
      <c r="D314" s="22"/>
      <c r="E314" s="22" t="str">
        <f t="shared" si="319"/>
        <v>X</v>
      </c>
      <c r="F314" s="22" t="s">
        <v>90</v>
      </c>
      <c r="G314" s="22">
        <v>9</v>
      </c>
      <c r="H314" s="22" t="str">
        <f t="shared" si="311"/>
        <v>XXX406/9</v>
      </c>
      <c r="I314" s="22" t="s">
        <v>10</v>
      </c>
      <c r="J314" s="22" t="s">
        <v>11</v>
      </c>
      <c r="K314" s="97">
        <v>0.45694444444444443</v>
      </c>
      <c r="L314" s="97">
        <v>0.4597222222222222</v>
      </c>
      <c r="M314" s="22" t="s">
        <v>92</v>
      </c>
      <c r="N314" s="23">
        <v>0.50902777777777775</v>
      </c>
      <c r="O314" s="22" t="s">
        <v>91</v>
      </c>
      <c r="P314" s="22" t="str">
        <f t="shared" si="320"/>
        <v>OK</v>
      </c>
      <c r="Q314" s="37">
        <f t="shared" si="321"/>
        <v>4.9305555555555547E-2</v>
      </c>
      <c r="R314" s="37">
        <f t="shared" si="322"/>
        <v>2.7777777777777679E-3</v>
      </c>
      <c r="S314" s="37">
        <f t="shared" si="323"/>
        <v>5.2083333333333315E-2</v>
      </c>
      <c r="T314" s="37">
        <f t="shared" si="325"/>
        <v>2.0833333333333259E-3</v>
      </c>
      <c r="U314" s="22">
        <v>43.9</v>
      </c>
      <c r="V314" s="22">
        <f>INDEX('Počty dní'!F:J,MATCH(E314,'Počty dní'!H:H,0),4)</f>
        <v>47</v>
      </c>
      <c r="W314" s="29">
        <f t="shared" si="324"/>
        <v>2063.2999999999997</v>
      </c>
    </row>
    <row r="315" spans="1:24" x14ac:dyDescent="0.3">
      <c r="A315" s="28">
        <v>627</v>
      </c>
      <c r="B315" s="22">
        <v>6127</v>
      </c>
      <c r="C315" s="22" t="s">
        <v>2</v>
      </c>
      <c r="D315" s="22"/>
      <c r="E315" s="22" t="str">
        <f t="shared" si="319"/>
        <v>X</v>
      </c>
      <c r="F315" s="22" t="s">
        <v>90</v>
      </c>
      <c r="G315" s="22">
        <v>14</v>
      </c>
      <c r="H315" s="22" t="str">
        <f t="shared" si="311"/>
        <v>XXX406/14</v>
      </c>
      <c r="I315" s="22" t="s">
        <v>11</v>
      </c>
      <c r="J315" s="22" t="s">
        <v>11</v>
      </c>
      <c r="K315" s="97">
        <v>0.56944444444444442</v>
      </c>
      <c r="L315" s="97">
        <v>0.57291666666666663</v>
      </c>
      <c r="M315" s="22" t="s">
        <v>91</v>
      </c>
      <c r="N315" s="23">
        <v>0.62152777777777779</v>
      </c>
      <c r="O315" s="22" t="s">
        <v>92</v>
      </c>
      <c r="P315" s="22" t="str">
        <f t="shared" si="320"/>
        <v>OK</v>
      </c>
      <c r="Q315" s="37">
        <f t="shared" si="321"/>
        <v>4.861111111111116E-2</v>
      </c>
      <c r="R315" s="37">
        <f t="shared" si="322"/>
        <v>3.4722222222222099E-3</v>
      </c>
      <c r="S315" s="37">
        <f t="shared" si="323"/>
        <v>5.208333333333337E-2</v>
      </c>
      <c r="T315" s="37">
        <f t="shared" si="325"/>
        <v>6.0416666666666674E-2</v>
      </c>
      <c r="U315" s="22">
        <v>43.9</v>
      </c>
      <c r="V315" s="22">
        <f>INDEX('Počty dní'!F:J,MATCH(E315,'Počty dní'!H:H,0),4)</f>
        <v>47</v>
      </c>
      <c r="W315" s="29">
        <f t="shared" si="324"/>
        <v>2063.2999999999997</v>
      </c>
    </row>
    <row r="316" spans="1:24" x14ac:dyDescent="0.3">
      <c r="A316" s="28">
        <v>627</v>
      </c>
      <c r="B316" s="22">
        <v>6127</v>
      </c>
      <c r="C316" s="22" t="s">
        <v>2</v>
      </c>
      <c r="D316" s="22"/>
      <c r="E316" s="22" t="str">
        <f t="shared" si="319"/>
        <v>X</v>
      </c>
      <c r="F316" s="22" t="s">
        <v>90</v>
      </c>
      <c r="G316" s="22">
        <v>15</v>
      </c>
      <c r="H316" s="22" t="str">
        <f t="shared" si="311"/>
        <v>XXX406/15</v>
      </c>
      <c r="I316" s="22" t="s">
        <v>11</v>
      </c>
      <c r="J316" s="22" t="s">
        <v>11</v>
      </c>
      <c r="K316" s="97">
        <v>0.62361111111111112</v>
      </c>
      <c r="L316" s="97">
        <v>0.62638888888888888</v>
      </c>
      <c r="M316" s="22" t="s">
        <v>92</v>
      </c>
      <c r="N316" s="23">
        <v>0.67569444444444438</v>
      </c>
      <c r="O316" s="22" t="s">
        <v>91</v>
      </c>
      <c r="P316" s="22" t="str">
        <f t="shared" si="320"/>
        <v>OK</v>
      </c>
      <c r="Q316" s="37">
        <f t="shared" si="321"/>
        <v>4.9305555555555491E-2</v>
      </c>
      <c r="R316" s="37">
        <f t="shared" si="322"/>
        <v>2.7777777777777679E-3</v>
      </c>
      <c r="S316" s="37">
        <f t="shared" si="323"/>
        <v>5.2083333333333259E-2</v>
      </c>
      <c r="T316" s="37">
        <f t="shared" si="325"/>
        <v>2.0833333333333259E-3</v>
      </c>
      <c r="U316" s="22">
        <v>43.9</v>
      </c>
      <c r="V316" s="22">
        <f>INDEX('Počty dní'!F:J,MATCH(E316,'Počty dní'!H:H,0),4)</f>
        <v>47</v>
      </c>
      <c r="W316" s="29">
        <f t="shared" si="324"/>
        <v>2063.2999999999997</v>
      </c>
    </row>
    <row r="317" spans="1:24" x14ac:dyDescent="0.3">
      <c r="A317" s="28">
        <v>627</v>
      </c>
      <c r="B317" s="22">
        <v>6127</v>
      </c>
      <c r="C317" s="22" t="s">
        <v>2</v>
      </c>
      <c r="D317" s="22"/>
      <c r="E317" s="22" t="str">
        <f t="shared" si="319"/>
        <v>X</v>
      </c>
      <c r="F317" s="22" t="s">
        <v>90</v>
      </c>
      <c r="G317" s="22">
        <v>20</v>
      </c>
      <c r="H317" s="22" t="str">
        <f t="shared" si="311"/>
        <v>XXX406/20</v>
      </c>
      <c r="I317" s="22" t="s">
        <v>10</v>
      </c>
      <c r="J317" s="22" t="s">
        <v>11</v>
      </c>
      <c r="K317" s="97">
        <v>0.73611111111111116</v>
      </c>
      <c r="L317" s="97">
        <v>0.73958333333333337</v>
      </c>
      <c r="M317" s="22" t="s">
        <v>91</v>
      </c>
      <c r="N317" s="23">
        <v>0.78819444444444453</v>
      </c>
      <c r="O317" s="22" t="s">
        <v>92</v>
      </c>
      <c r="P317" s="22" t="str">
        <f t="shared" si="320"/>
        <v>OK</v>
      </c>
      <c r="Q317" s="37">
        <f t="shared" si="321"/>
        <v>4.861111111111116E-2</v>
      </c>
      <c r="R317" s="37">
        <f t="shared" si="322"/>
        <v>3.4722222222222099E-3</v>
      </c>
      <c r="S317" s="37">
        <f t="shared" si="323"/>
        <v>5.208333333333337E-2</v>
      </c>
      <c r="T317" s="37">
        <f t="shared" si="325"/>
        <v>6.0416666666666785E-2</v>
      </c>
      <c r="U317" s="22">
        <v>43.9</v>
      </c>
      <c r="V317" s="22">
        <f>INDEX('Počty dní'!F:J,MATCH(E317,'Počty dní'!H:H,0),4)</f>
        <v>47</v>
      </c>
      <c r="W317" s="29">
        <f t="shared" si="324"/>
        <v>2063.2999999999997</v>
      </c>
    </row>
    <row r="318" spans="1:24" ht="15" thickBot="1" x14ac:dyDescent="0.35">
      <c r="A318" s="30">
        <v>627</v>
      </c>
      <c r="B318" s="31">
        <v>6127</v>
      </c>
      <c r="C318" s="31" t="s">
        <v>2</v>
      </c>
      <c r="D318" s="31"/>
      <c r="E318" s="31" t="str">
        <f t="shared" si="319"/>
        <v>X</v>
      </c>
      <c r="F318" s="31" t="s">
        <v>90</v>
      </c>
      <c r="G318" s="31">
        <v>21</v>
      </c>
      <c r="H318" s="31" t="str">
        <f t="shared" si="311"/>
        <v>XXX406/21</v>
      </c>
      <c r="I318" s="31" t="s">
        <v>10</v>
      </c>
      <c r="J318" s="31" t="s">
        <v>11</v>
      </c>
      <c r="K318" s="98">
        <v>0.79027777777777775</v>
      </c>
      <c r="L318" s="98">
        <v>0.79305555555555562</v>
      </c>
      <c r="M318" s="31" t="s">
        <v>92</v>
      </c>
      <c r="N318" s="32">
        <v>0.84236111111111101</v>
      </c>
      <c r="O318" s="31" t="s">
        <v>91</v>
      </c>
      <c r="P318" s="31"/>
      <c r="Q318" s="38">
        <f t="shared" si="321"/>
        <v>4.930555555555538E-2</v>
      </c>
      <c r="R318" s="38">
        <f t="shared" si="322"/>
        <v>2.7777777777778789E-3</v>
      </c>
      <c r="S318" s="38">
        <f t="shared" si="323"/>
        <v>5.2083333333333259E-2</v>
      </c>
      <c r="T318" s="38">
        <f t="shared" si="325"/>
        <v>2.0833333333332149E-3</v>
      </c>
      <c r="U318" s="31">
        <v>43.9</v>
      </c>
      <c r="V318" s="31">
        <f>INDEX('Počty dní'!F:J,MATCH(E318,'Počty dní'!H:H,0),4)</f>
        <v>47</v>
      </c>
      <c r="W318" s="33">
        <f t="shared" si="324"/>
        <v>2063.2999999999997</v>
      </c>
    </row>
    <row r="319" spans="1:24" ht="15" thickBot="1" x14ac:dyDescent="0.35">
      <c r="A319" s="8" t="str">
        <f ca="1">CONCATENATE(INDIRECT("R[-3]C[0]",FALSE),"celkem")</f>
        <v>627celkem</v>
      </c>
      <c r="B319" s="9"/>
      <c r="C319" s="9" t="str">
        <f ca="1">INDIRECT("R[-1]C[12]",FALSE)</f>
        <v>Dačice,,aut.nádr.</v>
      </c>
      <c r="D319" s="10"/>
      <c r="E319" s="9"/>
      <c r="F319" s="10"/>
      <c r="G319" s="11"/>
      <c r="H319" s="12"/>
      <c r="I319" s="13"/>
      <c r="J319" s="14" t="str">
        <f ca="1">INDIRECT("R[-2]C[0]",FALSE)</f>
        <v>V</v>
      </c>
      <c r="K319" s="99"/>
      <c r="L319" s="100"/>
      <c r="M319" s="17"/>
      <c r="N319" s="16"/>
      <c r="O319" s="18"/>
      <c r="P319" s="9"/>
      <c r="Q319" s="39">
        <f>SUM(Q309:Q318)</f>
        <v>0.45763888888888871</v>
      </c>
      <c r="R319" s="39">
        <f>SUM(R309:R318)</f>
        <v>2.3611111111111277E-2</v>
      </c>
      <c r="S319" s="39">
        <f>SUM(S309:S318)</f>
        <v>0.48124999999999996</v>
      </c>
      <c r="T319" s="39">
        <f>SUM(T309:T318)</f>
        <v>0.1888888888888888</v>
      </c>
      <c r="U319" s="19">
        <f>SUM(U309:U318)</f>
        <v>404.19999999999993</v>
      </c>
      <c r="V319" s="20"/>
      <c r="W319" s="21">
        <f>SUM(W309:W318)</f>
        <v>18997.399999999994</v>
      </c>
      <c r="X319" s="7"/>
    </row>
    <row r="320" spans="1:24" x14ac:dyDescent="0.3">
      <c r="Q320"/>
      <c r="R320"/>
      <c r="S320"/>
      <c r="T320"/>
    </row>
    <row r="321" spans="1:24" ht="15" thickBot="1" x14ac:dyDescent="0.35">
      <c r="Q321"/>
      <c r="R321"/>
      <c r="S321"/>
      <c r="T321"/>
    </row>
    <row r="322" spans="1:24" x14ac:dyDescent="0.3">
      <c r="A322" s="24">
        <v>628</v>
      </c>
      <c r="B322" s="25">
        <v>6128</v>
      </c>
      <c r="C322" s="25" t="s">
        <v>2</v>
      </c>
      <c r="D322" s="25"/>
      <c r="E322" s="25" t="str">
        <f t="shared" ref="E322:E325" si="326">CONCATENATE(C322,D322)</f>
        <v>X</v>
      </c>
      <c r="F322" s="25" t="s">
        <v>90</v>
      </c>
      <c r="G322" s="25">
        <v>4</v>
      </c>
      <c r="H322" s="25" t="str">
        <f>CONCATENATE(F322,"/",G322)</f>
        <v>XXX406/4</v>
      </c>
      <c r="I322" s="25" t="s">
        <v>11</v>
      </c>
      <c r="J322" s="25" t="s">
        <v>11</v>
      </c>
      <c r="K322" s="96">
        <v>0.23611111111111113</v>
      </c>
      <c r="L322" s="96">
        <v>0.23958333333333334</v>
      </c>
      <c r="M322" s="25" t="s">
        <v>91</v>
      </c>
      <c r="N322" s="26">
        <v>0.28819444444444448</v>
      </c>
      <c r="O322" s="25" t="s">
        <v>92</v>
      </c>
      <c r="P322" s="25" t="str">
        <f t="shared" ref="P322:P324" si="327">IF(M323=O322,"OK","POZOR")</f>
        <v>OK</v>
      </c>
      <c r="Q322" s="36">
        <f t="shared" ref="Q322:Q325" si="328">IF(ISNUMBER(G322),N322-L322,IF(F322="přejezd",N322-L322,0))</f>
        <v>4.8611111111111133E-2</v>
      </c>
      <c r="R322" s="36">
        <f t="shared" ref="R322:R325" si="329">IF(ISNUMBER(G322),L322-K322,0)</f>
        <v>3.4722222222222099E-3</v>
      </c>
      <c r="S322" s="36">
        <f t="shared" ref="S322:S325" si="330">Q322+R322</f>
        <v>5.2083333333333343E-2</v>
      </c>
      <c r="T322" s="36"/>
      <c r="U322" s="25">
        <v>43.9</v>
      </c>
      <c r="V322" s="25">
        <f>INDEX('Počty dní'!F:J,MATCH(E322,'Počty dní'!H:H,0),4)</f>
        <v>47</v>
      </c>
      <c r="W322" s="27">
        <f t="shared" ref="W322:W325" si="331">V322*U322</f>
        <v>2063.2999999999997</v>
      </c>
    </row>
    <row r="323" spans="1:24" x14ac:dyDescent="0.3">
      <c r="A323" s="28">
        <v>628</v>
      </c>
      <c r="B323" s="22">
        <v>6128</v>
      </c>
      <c r="C323" s="22" t="s">
        <v>2</v>
      </c>
      <c r="D323" s="22"/>
      <c r="E323" s="22" t="str">
        <f t="shared" si="326"/>
        <v>X</v>
      </c>
      <c r="F323" s="22" t="s">
        <v>90</v>
      </c>
      <c r="G323" s="22">
        <v>11</v>
      </c>
      <c r="H323" s="22" t="str">
        <f>CONCATENATE(F323,"/",G323)</f>
        <v>XXX406/11</v>
      </c>
      <c r="I323" s="22" t="s">
        <v>11</v>
      </c>
      <c r="J323" s="22" t="s">
        <v>11</v>
      </c>
      <c r="K323" s="97">
        <v>0.54027777777777775</v>
      </c>
      <c r="L323" s="97">
        <v>0.54305555555555551</v>
      </c>
      <c r="M323" s="22" t="s">
        <v>92</v>
      </c>
      <c r="N323" s="23">
        <v>0.59236111111111112</v>
      </c>
      <c r="O323" s="22" t="s">
        <v>91</v>
      </c>
      <c r="P323" s="22" t="str">
        <f t="shared" si="327"/>
        <v>OK</v>
      </c>
      <c r="Q323" s="37">
        <f t="shared" si="328"/>
        <v>4.9305555555555602E-2</v>
      </c>
      <c r="R323" s="37">
        <f t="shared" si="329"/>
        <v>2.7777777777777679E-3</v>
      </c>
      <c r="S323" s="37">
        <f t="shared" si="330"/>
        <v>5.208333333333337E-2</v>
      </c>
      <c r="T323" s="37">
        <f t="shared" ref="T323:T325" si="332">K323-N322</f>
        <v>0.25208333333333327</v>
      </c>
      <c r="U323" s="22">
        <v>43.9</v>
      </c>
      <c r="V323" s="22">
        <f>INDEX('Počty dní'!F:J,MATCH(E323,'Počty dní'!H:H,0),4)</f>
        <v>47</v>
      </c>
      <c r="W323" s="29">
        <f t="shared" si="331"/>
        <v>2063.2999999999997</v>
      </c>
    </row>
    <row r="324" spans="1:24" x14ac:dyDescent="0.3">
      <c r="A324" s="28">
        <v>628</v>
      </c>
      <c r="B324" s="22">
        <v>6128</v>
      </c>
      <c r="C324" s="22" t="s">
        <v>2</v>
      </c>
      <c r="D324" s="22"/>
      <c r="E324" s="22" t="str">
        <f t="shared" si="326"/>
        <v>X</v>
      </c>
      <c r="F324" s="22" t="s">
        <v>90</v>
      </c>
      <c r="G324" s="22">
        <v>18</v>
      </c>
      <c r="H324" s="22" t="str">
        <f>CONCATENATE(F324,"/",G324)</f>
        <v>XXX406/18</v>
      </c>
      <c r="I324" s="22" t="s">
        <v>10</v>
      </c>
      <c r="J324" s="22" t="s">
        <v>11</v>
      </c>
      <c r="K324" s="97">
        <v>0.65277777777777779</v>
      </c>
      <c r="L324" s="97">
        <v>0.65625</v>
      </c>
      <c r="M324" s="22" t="s">
        <v>91</v>
      </c>
      <c r="N324" s="23">
        <v>0.70486111111111116</v>
      </c>
      <c r="O324" s="22" t="s">
        <v>92</v>
      </c>
      <c r="P324" s="22" t="str">
        <f t="shared" si="327"/>
        <v>OK</v>
      </c>
      <c r="Q324" s="37">
        <f t="shared" si="328"/>
        <v>4.861111111111116E-2</v>
      </c>
      <c r="R324" s="37">
        <f t="shared" si="329"/>
        <v>3.4722222222222099E-3</v>
      </c>
      <c r="S324" s="37">
        <f t="shared" si="330"/>
        <v>5.208333333333337E-2</v>
      </c>
      <c r="T324" s="37">
        <f t="shared" si="332"/>
        <v>6.0416666666666674E-2</v>
      </c>
      <c r="U324" s="22">
        <v>43.9</v>
      </c>
      <c r="V324" s="22">
        <f>INDEX('Počty dní'!F:J,MATCH(E324,'Počty dní'!H:H,0),4)</f>
        <v>47</v>
      </c>
      <c r="W324" s="29">
        <f t="shared" si="331"/>
        <v>2063.2999999999997</v>
      </c>
    </row>
    <row r="325" spans="1:24" ht="15" thickBot="1" x14ac:dyDescent="0.35">
      <c r="A325" s="30">
        <v>628</v>
      </c>
      <c r="B325" s="31">
        <v>6128</v>
      </c>
      <c r="C325" s="31" t="s">
        <v>2</v>
      </c>
      <c r="D325" s="31"/>
      <c r="E325" s="31" t="str">
        <f t="shared" si="326"/>
        <v>X</v>
      </c>
      <c r="F325" s="31" t="s">
        <v>90</v>
      </c>
      <c r="G325" s="31">
        <v>19</v>
      </c>
      <c r="H325" s="31" t="str">
        <f>CONCATENATE(F325,"/",G325)</f>
        <v>XXX406/19</v>
      </c>
      <c r="I325" s="31" t="s">
        <v>11</v>
      </c>
      <c r="J325" s="31" t="s">
        <v>11</v>
      </c>
      <c r="K325" s="98">
        <v>0.70694444444444438</v>
      </c>
      <c r="L325" s="98">
        <v>0.70972222222222225</v>
      </c>
      <c r="M325" s="31" t="s">
        <v>92</v>
      </c>
      <c r="N325" s="32">
        <v>0.75902777777777775</v>
      </c>
      <c r="O325" s="31" t="s">
        <v>91</v>
      </c>
      <c r="P325" s="31"/>
      <c r="Q325" s="38">
        <f t="shared" si="328"/>
        <v>4.9305555555555491E-2</v>
      </c>
      <c r="R325" s="38">
        <f t="shared" si="329"/>
        <v>2.7777777777778789E-3</v>
      </c>
      <c r="S325" s="38">
        <f t="shared" si="330"/>
        <v>5.208333333333337E-2</v>
      </c>
      <c r="T325" s="38">
        <f t="shared" si="332"/>
        <v>2.0833333333332149E-3</v>
      </c>
      <c r="U325" s="31">
        <v>43.9</v>
      </c>
      <c r="V325" s="31">
        <f>INDEX('Počty dní'!F:J,MATCH(E325,'Počty dní'!H:H,0),4)</f>
        <v>47</v>
      </c>
      <c r="W325" s="33">
        <f t="shared" si="331"/>
        <v>2063.2999999999997</v>
      </c>
    </row>
    <row r="326" spans="1:24" ht="15" thickBot="1" x14ac:dyDescent="0.35">
      <c r="A326" s="8" t="str">
        <f ca="1">CONCATENATE(INDIRECT("R[-3]C[0]",FALSE),"celkem")</f>
        <v>628celkem</v>
      </c>
      <c r="B326" s="9"/>
      <c r="C326" s="9" t="str">
        <f ca="1">INDIRECT("R[-1]C[12]",FALSE)</f>
        <v>Dačice,,aut.nádr.</v>
      </c>
      <c r="D326" s="10"/>
      <c r="E326" s="9"/>
      <c r="F326" s="10"/>
      <c r="G326" s="11"/>
      <c r="H326" s="12"/>
      <c r="I326" s="13"/>
      <c r="J326" s="14" t="str">
        <f ca="1">INDIRECT("R[-2]C[0]",FALSE)</f>
        <v>V</v>
      </c>
      <c r="K326" s="99"/>
      <c r="L326" s="100"/>
      <c r="M326" s="17"/>
      <c r="N326" s="16"/>
      <c r="O326" s="18"/>
      <c r="P326" s="9"/>
      <c r="Q326" s="39">
        <f>SUM(Q322:Q325)</f>
        <v>0.19583333333333339</v>
      </c>
      <c r="R326" s="39">
        <f>SUM(R322:R325)</f>
        <v>1.2500000000000067E-2</v>
      </c>
      <c r="S326" s="39">
        <f>SUM(S322:S325)</f>
        <v>0.20833333333333345</v>
      </c>
      <c r="T326" s="39">
        <f>SUM(T322:T325)</f>
        <v>0.31458333333333316</v>
      </c>
      <c r="U326" s="19">
        <f>SUM(U322:U325)</f>
        <v>175.6</v>
      </c>
      <c r="V326" s="20"/>
      <c r="W326" s="21">
        <f>SUM(W322:W325)</f>
        <v>8253.1999999999989</v>
      </c>
      <c r="X326" s="7"/>
    </row>
    <row r="327" spans="1:24" x14ac:dyDescent="0.3">
      <c r="L327" s="95"/>
      <c r="N327" s="1"/>
    </row>
    <row r="328" spans="1:24" ht="15" thickBot="1" x14ac:dyDescent="0.35">
      <c r="L328" s="95"/>
      <c r="N328" s="1"/>
    </row>
    <row r="329" spans="1:24" x14ac:dyDescent="0.3">
      <c r="A329" s="24">
        <v>629</v>
      </c>
      <c r="B329" s="25">
        <v>6129</v>
      </c>
      <c r="C329" s="25" t="s">
        <v>2</v>
      </c>
      <c r="D329" s="25"/>
      <c r="E329" s="25" t="str">
        <f t="shared" ref="E329:E346" si="333">CONCATENATE(C329,D329)</f>
        <v>X</v>
      </c>
      <c r="F329" s="25" t="s">
        <v>111</v>
      </c>
      <c r="G329" s="25">
        <v>1</v>
      </c>
      <c r="H329" s="25" t="str">
        <f t="shared" ref="H329:H346" si="334">CONCATENATE(F329,"/",G329)</f>
        <v>XXX407/1</v>
      </c>
      <c r="I329" s="25" t="s">
        <v>10</v>
      </c>
      <c r="J329" s="25" t="s">
        <v>11</v>
      </c>
      <c r="K329" s="96">
        <v>0.18124999999999999</v>
      </c>
      <c r="L329" s="96">
        <v>0.18263888888888891</v>
      </c>
      <c r="M329" s="25" t="s">
        <v>114</v>
      </c>
      <c r="N329" s="26">
        <v>0.19166666666666665</v>
      </c>
      <c r="O329" s="25" t="s">
        <v>115</v>
      </c>
      <c r="P329" s="25" t="str">
        <f t="shared" ref="P329:P345" si="335">IF(M330=O329,"OK","POZOR")</f>
        <v>OK</v>
      </c>
      <c r="Q329" s="36">
        <f t="shared" ref="Q329:Q346" si="336">IF(ISNUMBER(G329),N329-L329,IF(F329="přejezd",N329-L329,0))</f>
        <v>9.0277777777777457E-3</v>
      </c>
      <c r="R329" s="36">
        <f t="shared" ref="R329:R346" si="337">IF(ISNUMBER(G329),L329-K329,0)</f>
        <v>1.3888888888889117E-3</v>
      </c>
      <c r="S329" s="36">
        <f t="shared" ref="S329:S346" si="338">Q329+R329</f>
        <v>1.0416666666666657E-2</v>
      </c>
      <c r="T329" s="36"/>
      <c r="U329" s="25">
        <v>8.6</v>
      </c>
      <c r="V329" s="25">
        <f>INDEX('Počty dní'!F:J,MATCH(E329,'Počty dní'!H:H,0),4)</f>
        <v>47</v>
      </c>
      <c r="W329" s="27">
        <f t="shared" ref="W329:W346" si="339">V329*U329</f>
        <v>404.2</v>
      </c>
    </row>
    <row r="330" spans="1:24" x14ac:dyDescent="0.3">
      <c r="A330" s="28">
        <v>629</v>
      </c>
      <c r="B330" s="22">
        <v>6129</v>
      </c>
      <c r="C330" s="22" t="s">
        <v>2</v>
      </c>
      <c r="D330" s="22"/>
      <c r="E330" s="22" t="str">
        <f t="shared" si="333"/>
        <v>X</v>
      </c>
      <c r="F330" s="22" t="s">
        <v>111</v>
      </c>
      <c r="G330" s="22">
        <v>2</v>
      </c>
      <c r="H330" s="22" t="str">
        <f t="shared" si="334"/>
        <v>XXX407/2</v>
      </c>
      <c r="I330" s="22" t="s">
        <v>11</v>
      </c>
      <c r="J330" s="22" t="s">
        <v>11</v>
      </c>
      <c r="K330" s="97">
        <v>0.19236111111111112</v>
      </c>
      <c r="L330" s="97">
        <v>0.19305555555555554</v>
      </c>
      <c r="M330" s="22" t="s">
        <v>115</v>
      </c>
      <c r="N330" s="23">
        <v>0.23055555555555554</v>
      </c>
      <c r="O330" s="22" t="s">
        <v>33</v>
      </c>
      <c r="P330" s="22" t="str">
        <f t="shared" si="335"/>
        <v>OK</v>
      </c>
      <c r="Q330" s="37">
        <f t="shared" si="336"/>
        <v>3.7500000000000006E-2</v>
      </c>
      <c r="R330" s="37">
        <f t="shared" si="337"/>
        <v>6.9444444444441422E-4</v>
      </c>
      <c r="S330" s="37">
        <f t="shared" si="338"/>
        <v>3.819444444444442E-2</v>
      </c>
      <c r="T330" s="37">
        <f t="shared" ref="T330:T346" si="340">K330-N329</f>
        <v>6.9444444444446973E-4</v>
      </c>
      <c r="U330" s="22">
        <v>32.200000000000003</v>
      </c>
      <c r="V330" s="22">
        <f>INDEX('Počty dní'!F:J,MATCH(E330,'Počty dní'!H:H,0),4)</f>
        <v>47</v>
      </c>
      <c r="W330" s="29">
        <f t="shared" si="339"/>
        <v>1513.4</v>
      </c>
    </row>
    <row r="331" spans="1:24" x14ac:dyDescent="0.3">
      <c r="A331" s="28">
        <v>629</v>
      </c>
      <c r="B331" s="22">
        <v>6129</v>
      </c>
      <c r="C331" s="22" t="s">
        <v>2</v>
      </c>
      <c r="D331" s="22"/>
      <c r="E331" s="22" t="str">
        <f t="shared" si="333"/>
        <v>X</v>
      </c>
      <c r="F331" s="22" t="s">
        <v>111</v>
      </c>
      <c r="G331" s="22">
        <v>7</v>
      </c>
      <c r="H331" s="22" t="str">
        <f t="shared" si="334"/>
        <v>XXX407/7</v>
      </c>
      <c r="I331" s="22" t="s">
        <v>10</v>
      </c>
      <c r="J331" s="22" t="s">
        <v>11</v>
      </c>
      <c r="K331" s="97">
        <v>0.25416666666666665</v>
      </c>
      <c r="L331" s="97">
        <v>0.25555555555555559</v>
      </c>
      <c r="M331" s="22" t="s">
        <v>33</v>
      </c>
      <c r="N331" s="23">
        <v>0.28055555555555556</v>
      </c>
      <c r="O331" s="22" t="s">
        <v>114</v>
      </c>
      <c r="P331" s="22" t="str">
        <f t="shared" si="335"/>
        <v>OK</v>
      </c>
      <c r="Q331" s="37">
        <f t="shared" si="336"/>
        <v>2.4999999999999967E-2</v>
      </c>
      <c r="R331" s="37">
        <f t="shared" si="337"/>
        <v>1.3888888888889395E-3</v>
      </c>
      <c r="S331" s="37">
        <f t="shared" si="338"/>
        <v>2.6388888888888906E-2</v>
      </c>
      <c r="T331" s="37">
        <f t="shared" si="340"/>
        <v>2.361111111111111E-2</v>
      </c>
      <c r="U331" s="22">
        <v>23.6</v>
      </c>
      <c r="V331" s="22">
        <f>INDEX('Počty dní'!F:J,MATCH(E331,'Počty dní'!H:H,0),4)</f>
        <v>47</v>
      </c>
      <c r="W331" s="29">
        <f t="shared" si="339"/>
        <v>1109.2</v>
      </c>
    </row>
    <row r="332" spans="1:24" x14ac:dyDescent="0.3">
      <c r="A332" s="28">
        <v>629</v>
      </c>
      <c r="B332" s="22">
        <v>6129</v>
      </c>
      <c r="C332" s="22" t="s">
        <v>2</v>
      </c>
      <c r="D332" s="22">
        <v>35</v>
      </c>
      <c r="E332" s="22" t="str">
        <f t="shared" ref="E332" si="341">CONCATENATE(C332,D332)</f>
        <v>X35</v>
      </c>
      <c r="F332" s="22" t="s">
        <v>111</v>
      </c>
      <c r="G332" s="22">
        <v>61</v>
      </c>
      <c r="H332" s="22" t="str">
        <f t="shared" si="334"/>
        <v>XXX407/61</v>
      </c>
      <c r="I332" s="22" t="s">
        <v>10</v>
      </c>
      <c r="J332" s="22" t="s">
        <v>11</v>
      </c>
      <c r="K332" s="97">
        <v>0.32500000000000001</v>
      </c>
      <c r="L332" s="97">
        <v>0.3263888888888889</v>
      </c>
      <c r="M332" s="22" t="s">
        <v>114</v>
      </c>
      <c r="N332" s="23">
        <v>0.3354166666666667</v>
      </c>
      <c r="O332" s="22" t="s">
        <v>115</v>
      </c>
      <c r="P332" s="22" t="str">
        <f t="shared" si="335"/>
        <v>OK</v>
      </c>
      <c r="Q332" s="37">
        <f t="shared" si="336"/>
        <v>9.0277777777778012E-3</v>
      </c>
      <c r="R332" s="37">
        <f t="shared" si="337"/>
        <v>1.388888888888884E-3</v>
      </c>
      <c r="S332" s="37">
        <f t="shared" si="338"/>
        <v>1.0416666666666685E-2</v>
      </c>
      <c r="T332" s="37">
        <f t="shared" si="340"/>
        <v>4.4444444444444453E-2</v>
      </c>
      <c r="U332" s="22">
        <v>8.6</v>
      </c>
      <c r="V332" s="22">
        <f>INDEX('Počty dní'!F:J,MATCH(E332,'Počty dní'!H:H,0),4)</f>
        <v>57</v>
      </c>
      <c r="W332" s="29">
        <f t="shared" si="339"/>
        <v>490.2</v>
      </c>
    </row>
    <row r="333" spans="1:24" x14ac:dyDescent="0.3">
      <c r="A333" s="28">
        <v>629</v>
      </c>
      <c r="B333" s="22">
        <v>6129</v>
      </c>
      <c r="C333" s="22" t="s">
        <v>2</v>
      </c>
      <c r="D333" s="22"/>
      <c r="E333" s="22" t="str">
        <f>CONCATENATE(C333,D333)</f>
        <v>X</v>
      </c>
      <c r="F333" s="22" t="s">
        <v>111</v>
      </c>
      <c r="G333" s="22">
        <v>14</v>
      </c>
      <c r="H333" s="22" t="str">
        <f>CONCATENATE(F333,"/",G333)</f>
        <v>XXX407/14</v>
      </c>
      <c r="I333" s="22" t="s">
        <v>10</v>
      </c>
      <c r="J333" s="22" t="s">
        <v>11</v>
      </c>
      <c r="K333" s="97">
        <v>0.37986111111111115</v>
      </c>
      <c r="L333" s="97">
        <v>0.38055555555555554</v>
      </c>
      <c r="M333" s="22" t="s">
        <v>115</v>
      </c>
      <c r="N333" s="23">
        <v>0.41041666666666665</v>
      </c>
      <c r="O333" s="22" t="s">
        <v>17</v>
      </c>
      <c r="P333" s="22" t="str">
        <f t="shared" si="335"/>
        <v>OK</v>
      </c>
      <c r="Q333" s="37">
        <f t="shared" si="336"/>
        <v>2.9861111111111116E-2</v>
      </c>
      <c r="R333" s="37">
        <f t="shared" si="337"/>
        <v>6.9444444444438647E-4</v>
      </c>
      <c r="S333" s="37">
        <f t="shared" si="338"/>
        <v>3.0555555555555503E-2</v>
      </c>
      <c r="T333" s="37">
        <f t="shared" si="340"/>
        <v>4.4444444444444453E-2</v>
      </c>
      <c r="U333" s="22">
        <v>27.4</v>
      </c>
      <c r="V333" s="22">
        <f>INDEX('Počty dní'!F:J,MATCH(E333,'Počty dní'!H:H,0),4)</f>
        <v>47</v>
      </c>
      <c r="W333" s="29">
        <f>V333*U333</f>
        <v>1287.8</v>
      </c>
    </row>
    <row r="334" spans="1:24" x14ac:dyDescent="0.3">
      <c r="A334" s="28">
        <v>629</v>
      </c>
      <c r="B334" s="22">
        <v>6129</v>
      </c>
      <c r="C334" s="22" t="s">
        <v>2</v>
      </c>
      <c r="D334" s="22"/>
      <c r="E334" s="22" t="str">
        <f t="shared" si="333"/>
        <v>X</v>
      </c>
      <c r="F334" s="22" t="s">
        <v>111</v>
      </c>
      <c r="G334" s="22">
        <v>13</v>
      </c>
      <c r="H334" s="22" t="str">
        <f t="shared" si="334"/>
        <v>XXX407/13</v>
      </c>
      <c r="I334" s="22" t="s">
        <v>10</v>
      </c>
      <c r="J334" s="22" t="s">
        <v>11</v>
      </c>
      <c r="K334" s="97">
        <v>0.41666666666666669</v>
      </c>
      <c r="L334" s="97">
        <v>0.4201388888888889</v>
      </c>
      <c r="M334" s="22" t="s">
        <v>17</v>
      </c>
      <c r="N334" s="23">
        <v>0.45</v>
      </c>
      <c r="O334" s="22" t="s">
        <v>115</v>
      </c>
      <c r="P334" s="22" t="str">
        <f t="shared" si="335"/>
        <v>OK</v>
      </c>
      <c r="Q334" s="37">
        <f t="shared" si="336"/>
        <v>2.9861111111111116E-2</v>
      </c>
      <c r="R334" s="37">
        <f t="shared" si="337"/>
        <v>3.4722222222222099E-3</v>
      </c>
      <c r="S334" s="37">
        <f t="shared" si="338"/>
        <v>3.3333333333333326E-2</v>
      </c>
      <c r="T334" s="37">
        <f t="shared" si="340"/>
        <v>6.2500000000000333E-3</v>
      </c>
      <c r="U334" s="22">
        <v>27.4</v>
      </c>
      <c r="V334" s="22">
        <f>INDEX('Počty dní'!F:J,MATCH(E334,'Počty dní'!H:H,0),4)</f>
        <v>47</v>
      </c>
      <c r="W334" s="29">
        <f t="shared" si="339"/>
        <v>1287.8</v>
      </c>
    </row>
    <row r="335" spans="1:24" x14ac:dyDescent="0.3">
      <c r="A335" s="28">
        <v>629</v>
      </c>
      <c r="B335" s="22">
        <v>6129</v>
      </c>
      <c r="C335" s="22" t="s">
        <v>2</v>
      </c>
      <c r="D335" s="22"/>
      <c r="E335" s="22" t="str">
        <f t="shared" si="333"/>
        <v>X</v>
      </c>
      <c r="F335" s="22" t="s">
        <v>111</v>
      </c>
      <c r="G335" s="22">
        <v>16</v>
      </c>
      <c r="H335" s="22" t="str">
        <f t="shared" si="334"/>
        <v>XXX407/16</v>
      </c>
      <c r="I335" s="22" t="s">
        <v>10</v>
      </c>
      <c r="J335" s="22" t="s">
        <v>11</v>
      </c>
      <c r="K335" s="97">
        <v>0.46319444444444446</v>
      </c>
      <c r="L335" s="97">
        <v>0.46388888888888885</v>
      </c>
      <c r="M335" s="22" t="s">
        <v>115</v>
      </c>
      <c r="N335" s="23">
        <v>0.49374999999999997</v>
      </c>
      <c r="O335" s="22" t="s">
        <v>17</v>
      </c>
      <c r="P335" s="22" t="str">
        <f t="shared" si="335"/>
        <v>OK</v>
      </c>
      <c r="Q335" s="37">
        <f t="shared" si="336"/>
        <v>2.9861111111111116E-2</v>
      </c>
      <c r="R335" s="37">
        <f t="shared" si="337"/>
        <v>6.9444444444438647E-4</v>
      </c>
      <c r="S335" s="37">
        <f t="shared" si="338"/>
        <v>3.0555555555555503E-2</v>
      </c>
      <c r="T335" s="37">
        <f t="shared" si="340"/>
        <v>1.3194444444444453E-2</v>
      </c>
      <c r="U335" s="22">
        <v>27.4</v>
      </c>
      <c r="V335" s="22">
        <f>INDEX('Počty dní'!F:J,MATCH(E335,'Počty dní'!H:H,0),4)</f>
        <v>47</v>
      </c>
      <c r="W335" s="29">
        <f t="shared" si="339"/>
        <v>1287.8</v>
      </c>
    </row>
    <row r="336" spans="1:24" x14ac:dyDescent="0.3">
      <c r="A336" s="28">
        <v>629</v>
      </c>
      <c r="B336" s="22">
        <v>6129</v>
      </c>
      <c r="C336" s="22" t="s">
        <v>2</v>
      </c>
      <c r="D336" s="22"/>
      <c r="E336" s="22" t="str">
        <f>CONCATENATE(C336,D336)</f>
        <v>X</v>
      </c>
      <c r="F336" s="22" t="s">
        <v>111</v>
      </c>
      <c r="G336" s="22">
        <v>15</v>
      </c>
      <c r="H336" s="22" t="str">
        <f>CONCATENATE(F336,"/",G336)</f>
        <v>XXX407/15</v>
      </c>
      <c r="I336" s="22" t="s">
        <v>10</v>
      </c>
      <c r="J336" s="22" t="s">
        <v>11</v>
      </c>
      <c r="K336" s="97">
        <v>0.5</v>
      </c>
      <c r="L336" s="97">
        <v>0.50347222222222221</v>
      </c>
      <c r="M336" s="22" t="s">
        <v>17</v>
      </c>
      <c r="N336" s="23">
        <v>0.53333333333333333</v>
      </c>
      <c r="O336" s="22" t="s">
        <v>115</v>
      </c>
      <c r="P336" s="22" t="str">
        <f t="shared" si="335"/>
        <v>OK</v>
      </c>
      <c r="Q336" s="37">
        <f t="shared" si="336"/>
        <v>2.9861111111111116E-2</v>
      </c>
      <c r="R336" s="37">
        <f t="shared" si="337"/>
        <v>3.4722222222222099E-3</v>
      </c>
      <c r="S336" s="37">
        <f t="shared" si="338"/>
        <v>3.3333333333333326E-2</v>
      </c>
      <c r="T336" s="37">
        <f t="shared" si="340"/>
        <v>6.2500000000000333E-3</v>
      </c>
      <c r="U336" s="22">
        <v>27.4</v>
      </c>
      <c r="V336" s="22">
        <f>INDEX('Počty dní'!F:J,MATCH(E336,'Počty dní'!H:H,0),4)</f>
        <v>47</v>
      </c>
      <c r="W336" s="29">
        <f>V336*U336</f>
        <v>1287.8</v>
      </c>
    </row>
    <row r="337" spans="1:24" x14ac:dyDescent="0.3">
      <c r="A337" s="28">
        <v>629</v>
      </c>
      <c r="B337" s="22">
        <v>6129</v>
      </c>
      <c r="C337" s="22" t="s">
        <v>2</v>
      </c>
      <c r="D337" s="22"/>
      <c r="E337" s="22" t="str">
        <f>CONCATENATE(C337,D337)</f>
        <v>X</v>
      </c>
      <c r="F337" s="22" t="s">
        <v>111</v>
      </c>
      <c r="G337" s="22">
        <v>20</v>
      </c>
      <c r="H337" s="22" t="str">
        <f>CONCATENATE(F337,"/",G337)</f>
        <v>XXX407/20</v>
      </c>
      <c r="I337" s="22" t="s">
        <v>10</v>
      </c>
      <c r="J337" s="22" t="s">
        <v>11</v>
      </c>
      <c r="K337" s="97">
        <v>0.53402777777777777</v>
      </c>
      <c r="L337" s="97">
        <v>0.53472222222222221</v>
      </c>
      <c r="M337" s="22" t="s">
        <v>115</v>
      </c>
      <c r="N337" s="23">
        <v>0.5708333333333333</v>
      </c>
      <c r="O337" s="22" t="s">
        <v>33</v>
      </c>
      <c r="P337" s="22" t="str">
        <f t="shared" si="335"/>
        <v>OK</v>
      </c>
      <c r="Q337" s="37">
        <f t="shared" si="336"/>
        <v>3.6111111111111094E-2</v>
      </c>
      <c r="R337" s="37">
        <f t="shared" si="337"/>
        <v>6.9444444444444198E-4</v>
      </c>
      <c r="S337" s="37">
        <f t="shared" si="338"/>
        <v>3.6805555555555536E-2</v>
      </c>
      <c r="T337" s="37">
        <f t="shared" si="340"/>
        <v>6.9444444444444198E-4</v>
      </c>
      <c r="U337" s="22">
        <v>32.200000000000003</v>
      </c>
      <c r="V337" s="22">
        <f>INDEX('Počty dní'!F:J,MATCH(E337,'Počty dní'!H:H,0),4)</f>
        <v>47</v>
      </c>
      <c r="W337" s="29">
        <f>V337*U337</f>
        <v>1513.4</v>
      </c>
    </row>
    <row r="338" spans="1:24" x14ac:dyDescent="0.3">
      <c r="A338" s="28">
        <v>629</v>
      </c>
      <c r="B338" s="22">
        <v>6129</v>
      </c>
      <c r="C338" s="22" t="s">
        <v>2</v>
      </c>
      <c r="D338" s="22"/>
      <c r="E338" s="22" t="str">
        <f>CONCATENATE(C338,D338)</f>
        <v>X</v>
      </c>
      <c r="F338" s="22" t="s">
        <v>29</v>
      </c>
      <c r="G338" s="22"/>
      <c r="H338" s="22" t="str">
        <f>CONCATENATE(F338,"/",G338)</f>
        <v>přejezd/</v>
      </c>
      <c r="I338" s="22" t="s">
        <v>10</v>
      </c>
      <c r="J338" s="22" t="s">
        <v>11</v>
      </c>
      <c r="K338" s="97">
        <v>0.5708333333333333</v>
      </c>
      <c r="L338" s="97">
        <v>0.5708333333333333</v>
      </c>
      <c r="M338" s="22" t="s">
        <v>33</v>
      </c>
      <c r="N338" s="23">
        <v>0.57638888888888895</v>
      </c>
      <c r="O338" s="22" t="s">
        <v>17</v>
      </c>
      <c r="P338" s="22" t="str">
        <f t="shared" si="335"/>
        <v>OK</v>
      </c>
      <c r="Q338" s="37">
        <f t="shared" si="336"/>
        <v>5.5555555555556468E-3</v>
      </c>
      <c r="R338" s="37">
        <f t="shared" si="337"/>
        <v>0</v>
      </c>
      <c r="S338" s="37">
        <f t="shared" si="338"/>
        <v>5.5555555555556468E-3</v>
      </c>
      <c r="T338" s="37">
        <f t="shared" si="340"/>
        <v>0</v>
      </c>
      <c r="U338" s="22">
        <v>0</v>
      </c>
      <c r="V338" s="22">
        <f>INDEX('Počty dní'!F:J,MATCH(E338,'Počty dní'!H:H,0),4)</f>
        <v>47</v>
      </c>
      <c r="W338" s="29">
        <f>V338*U338</f>
        <v>0</v>
      </c>
    </row>
    <row r="339" spans="1:24" x14ac:dyDescent="0.3">
      <c r="A339" s="28">
        <v>629</v>
      </c>
      <c r="B339" s="22">
        <v>6129</v>
      </c>
      <c r="C339" s="22" t="s">
        <v>2</v>
      </c>
      <c r="D339" s="22"/>
      <c r="E339" s="22" t="str">
        <f t="shared" si="333"/>
        <v>X</v>
      </c>
      <c r="F339" s="22" t="s">
        <v>111</v>
      </c>
      <c r="G339" s="22">
        <v>25</v>
      </c>
      <c r="H339" s="22" t="str">
        <f t="shared" si="334"/>
        <v>XXX407/25</v>
      </c>
      <c r="I339" s="22" t="s">
        <v>11</v>
      </c>
      <c r="J339" s="22" t="s">
        <v>11</v>
      </c>
      <c r="K339" s="97">
        <v>0.625</v>
      </c>
      <c r="L339" s="97">
        <v>0.62847222222222221</v>
      </c>
      <c r="M339" s="22" t="s">
        <v>17</v>
      </c>
      <c r="N339" s="23">
        <v>0.65833333333333333</v>
      </c>
      <c r="O339" s="22" t="s">
        <v>115</v>
      </c>
      <c r="P339" s="22" t="str">
        <f t="shared" si="335"/>
        <v>OK</v>
      </c>
      <c r="Q339" s="37">
        <f t="shared" si="336"/>
        <v>2.9861111111111116E-2</v>
      </c>
      <c r="R339" s="37">
        <f t="shared" si="337"/>
        <v>3.4722222222222099E-3</v>
      </c>
      <c r="S339" s="37">
        <f t="shared" si="338"/>
        <v>3.3333333333333326E-2</v>
      </c>
      <c r="T339" s="37">
        <f t="shared" si="340"/>
        <v>4.8611111111111049E-2</v>
      </c>
      <c r="U339" s="22">
        <v>27.4</v>
      </c>
      <c r="V339" s="22">
        <f>INDEX('Počty dní'!F:J,MATCH(E339,'Počty dní'!H:H,0),4)</f>
        <v>47</v>
      </c>
      <c r="W339" s="29">
        <f t="shared" si="339"/>
        <v>1287.8</v>
      </c>
    </row>
    <row r="340" spans="1:24" x14ac:dyDescent="0.3">
      <c r="A340" s="28">
        <v>629</v>
      </c>
      <c r="B340" s="22">
        <v>6129</v>
      </c>
      <c r="C340" s="22" t="s">
        <v>2</v>
      </c>
      <c r="D340" s="22"/>
      <c r="E340" s="22" t="str">
        <f t="shared" si="333"/>
        <v>X</v>
      </c>
      <c r="F340" s="22" t="s">
        <v>111</v>
      </c>
      <c r="G340" s="22">
        <v>30</v>
      </c>
      <c r="H340" s="22" t="str">
        <f t="shared" si="334"/>
        <v>XXX407/30</v>
      </c>
      <c r="I340" s="22" t="s">
        <v>10</v>
      </c>
      <c r="J340" s="22" t="s">
        <v>11</v>
      </c>
      <c r="K340" s="97">
        <v>0.71319444444444446</v>
      </c>
      <c r="L340" s="97">
        <v>0.71388888888888891</v>
      </c>
      <c r="M340" s="22" t="s">
        <v>115</v>
      </c>
      <c r="N340" s="23">
        <v>0.74722222222222223</v>
      </c>
      <c r="O340" s="22" t="s">
        <v>92</v>
      </c>
      <c r="P340" s="22" t="str">
        <f t="shared" si="335"/>
        <v>OK</v>
      </c>
      <c r="Q340" s="37">
        <f t="shared" si="336"/>
        <v>3.3333333333333326E-2</v>
      </c>
      <c r="R340" s="37">
        <f t="shared" si="337"/>
        <v>6.9444444444444198E-4</v>
      </c>
      <c r="S340" s="37">
        <f t="shared" si="338"/>
        <v>3.4027777777777768E-2</v>
      </c>
      <c r="T340" s="37">
        <f t="shared" si="340"/>
        <v>5.4861111111111138E-2</v>
      </c>
      <c r="U340" s="22">
        <v>28.9</v>
      </c>
      <c r="V340" s="22">
        <f>INDEX('Počty dní'!F:J,MATCH(E340,'Počty dní'!H:H,0),4)</f>
        <v>47</v>
      </c>
      <c r="W340" s="29">
        <f t="shared" si="339"/>
        <v>1358.3</v>
      </c>
    </row>
    <row r="341" spans="1:24" x14ac:dyDescent="0.3">
      <c r="A341" s="28">
        <v>629</v>
      </c>
      <c r="B341" s="22">
        <v>6129</v>
      </c>
      <c r="C341" s="22" t="s">
        <v>2</v>
      </c>
      <c r="D341" s="22"/>
      <c r="E341" s="22" t="str">
        <f t="shared" si="333"/>
        <v>X</v>
      </c>
      <c r="F341" s="22" t="s">
        <v>111</v>
      </c>
      <c r="G341" s="22">
        <v>29</v>
      </c>
      <c r="H341" s="22" t="str">
        <f t="shared" si="334"/>
        <v>XXX407/29</v>
      </c>
      <c r="I341" s="22" t="s">
        <v>10</v>
      </c>
      <c r="J341" s="22" t="s">
        <v>11</v>
      </c>
      <c r="K341" s="97">
        <v>0.75</v>
      </c>
      <c r="L341" s="97">
        <v>0.75347222222222221</v>
      </c>
      <c r="M341" s="22" t="s">
        <v>92</v>
      </c>
      <c r="N341" s="23">
        <v>0.78680555555555554</v>
      </c>
      <c r="O341" s="22" t="s">
        <v>115</v>
      </c>
      <c r="P341" s="22" t="str">
        <f t="shared" si="335"/>
        <v>OK</v>
      </c>
      <c r="Q341" s="37">
        <f t="shared" si="336"/>
        <v>3.3333333333333326E-2</v>
      </c>
      <c r="R341" s="37">
        <f t="shared" si="337"/>
        <v>3.4722222222222099E-3</v>
      </c>
      <c r="S341" s="37">
        <f t="shared" si="338"/>
        <v>3.6805555555555536E-2</v>
      </c>
      <c r="T341" s="37">
        <f t="shared" si="340"/>
        <v>2.7777777777777679E-3</v>
      </c>
      <c r="U341" s="22">
        <v>28.9</v>
      </c>
      <c r="V341" s="22">
        <f>INDEX('Počty dní'!F:J,MATCH(E341,'Počty dní'!H:H,0),4)</f>
        <v>47</v>
      </c>
      <c r="W341" s="29">
        <f t="shared" si="339"/>
        <v>1358.3</v>
      </c>
    </row>
    <row r="342" spans="1:24" x14ac:dyDescent="0.3">
      <c r="A342" s="28">
        <v>629</v>
      </c>
      <c r="B342" s="22">
        <v>6129</v>
      </c>
      <c r="C342" s="22" t="s">
        <v>2</v>
      </c>
      <c r="D342" s="22"/>
      <c r="E342" s="22" t="str">
        <f t="shared" si="333"/>
        <v>X</v>
      </c>
      <c r="F342" s="22" t="s">
        <v>111</v>
      </c>
      <c r="G342" s="22">
        <v>32</v>
      </c>
      <c r="H342" s="22" t="str">
        <f t="shared" si="334"/>
        <v>XXX407/32</v>
      </c>
      <c r="I342" s="22" t="s">
        <v>10</v>
      </c>
      <c r="J342" s="22" t="s">
        <v>11</v>
      </c>
      <c r="K342" s="97">
        <v>0.79652777777777783</v>
      </c>
      <c r="L342" s="97">
        <v>0.79722222222222217</v>
      </c>
      <c r="M342" s="22" t="s">
        <v>115</v>
      </c>
      <c r="N342" s="23">
        <v>0.80625000000000002</v>
      </c>
      <c r="O342" s="22" t="s">
        <v>114</v>
      </c>
      <c r="P342" s="22" t="str">
        <f t="shared" si="335"/>
        <v>OK</v>
      </c>
      <c r="Q342" s="37">
        <f t="shared" si="336"/>
        <v>9.0277777777778567E-3</v>
      </c>
      <c r="R342" s="37">
        <f t="shared" si="337"/>
        <v>6.9444444444433095E-4</v>
      </c>
      <c r="S342" s="37">
        <f t="shared" si="338"/>
        <v>9.7222222222221877E-3</v>
      </c>
      <c r="T342" s="37">
        <f t="shared" si="340"/>
        <v>9.7222222222222987E-3</v>
      </c>
      <c r="U342" s="22">
        <v>8.6</v>
      </c>
      <c r="V342" s="22">
        <f>INDEX('Počty dní'!F:J,MATCH(E342,'Počty dní'!H:H,0),4)</f>
        <v>47</v>
      </c>
      <c r="W342" s="29">
        <f t="shared" si="339"/>
        <v>404.2</v>
      </c>
    </row>
    <row r="343" spans="1:24" x14ac:dyDescent="0.3">
      <c r="A343" s="28">
        <v>629</v>
      </c>
      <c r="B343" s="22">
        <v>6129</v>
      </c>
      <c r="C343" s="22" t="s">
        <v>2</v>
      </c>
      <c r="D343" s="22"/>
      <c r="E343" s="22" t="str">
        <f t="shared" si="333"/>
        <v>X</v>
      </c>
      <c r="F343" s="22" t="s">
        <v>111</v>
      </c>
      <c r="G343" s="22">
        <v>31</v>
      </c>
      <c r="H343" s="22" t="str">
        <f t="shared" si="334"/>
        <v>XXX407/31</v>
      </c>
      <c r="I343" s="22" t="s">
        <v>10</v>
      </c>
      <c r="J343" s="22" t="s">
        <v>11</v>
      </c>
      <c r="K343" s="97">
        <v>0.85</v>
      </c>
      <c r="L343" s="97">
        <v>0.85069444444444453</v>
      </c>
      <c r="M343" s="22" t="s">
        <v>114</v>
      </c>
      <c r="N343" s="23">
        <v>0.85972222222222217</v>
      </c>
      <c r="O343" s="22" t="s">
        <v>115</v>
      </c>
      <c r="P343" s="22" t="str">
        <f t="shared" si="335"/>
        <v>OK</v>
      </c>
      <c r="Q343" s="37">
        <f t="shared" si="336"/>
        <v>9.0277777777776347E-3</v>
      </c>
      <c r="R343" s="37">
        <f t="shared" si="337"/>
        <v>6.94444444444553E-4</v>
      </c>
      <c r="S343" s="37">
        <f t="shared" si="338"/>
        <v>9.7222222222221877E-3</v>
      </c>
      <c r="T343" s="37">
        <f t="shared" si="340"/>
        <v>4.3749999999999956E-2</v>
      </c>
      <c r="U343" s="22">
        <v>8.6</v>
      </c>
      <c r="V343" s="22">
        <f>INDEX('Počty dní'!F:J,MATCH(E343,'Počty dní'!H:H,0),4)</f>
        <v>47</v>
      </c>
      <c r="W343" s="29">
        <f t="shared" si="339"/>
        <v>404.2</v>
      </c>
    </row>
    <row r="344" spans="1:24" x14ac:dyDescent="0.3">
      <c r="A344" s="28">
        <v>629</v>
      </c>
      <c r="B344" s="22">
        <v>6129</v>
      </c>
      <c r="C344" s="22" t="s">
        <v>2</v>
      </c>
      <c r="D344" s="22"/>
      <c r="E344" s="22" t="str">
        <f t="shared" si="333"/>
        <v>X</v>
      </c>
      <c r="F344" s="22" t="s">
        <v>111</v>
      </c>
      <c r="G344" s="22">
        <v>34</v>
      </c>
      <c r="H344" s="22" t="str">
        <f t="shared" si="334"/>
        <v>XXX407/34</v>
      </c>
      <c r="I344" s="22" t="s">
        <v>10</v>
      </c>
      <c r="J344" s="22" t="s">
        <v>11</v>
      </c>
      <c r="K344" s="97">
        <v>0.86805555555555547</v>
      </c>
      <c r="L344" s="97">
        <v>0.86875000000000002</v>
      </c>
      <c r="M344" s="22" t="s">
        <v>115</v>
      </c>
      <c r="N344" s="23">
        <v>0.90416666666666667</v>
      </c>
      <c r="O344" s="22" t="s">
        <v>33</v>
      </c>
      <c r="P344" s="22" t="str">
        <f t="shared" si="335"/>
        <v>OK</v>
      </c>
      <c r="Q344" s="37">
        <f t="shared" si="336"/>
        <v>3.5416666666666652E-2</v>
      </c>
      <c r="R344" s="37">
        <f t="shared" si="337"/>
        <v>6.94444444444553E-4</v>
      </c>
      <c r="S344" s="37">
        <f t="shared" si="338"/>
        <v>3.6111111111111205E-2</v>
      </c>
      <c r="T344" s="37">
        <f t="shared" si="340"/>
        <v>8.3333333333333037E-3</v>
      </c>
      <c r="U344" s="22">
        <v>30.8</v>
      </c>
      <c r="V344" s="22">
        <f>INDEX('Počty dní'!F:J,MATCH(E344,'Počty dní'!H:H,0),4)</f>
        <v>47</v>
      </c>
      <c r="W344" s="29">
        <f t="shared" si="339"/>
        <v>1447.6000000000001</v>
      </c>
    </row>
    <row r="345" spans="1:24" x14ac:dyDescent="0.3">
      <c r="A345" s="28">
        <v>629</v>
      </c>
      <c r="B345" s="22">
        <v>6129</v>
      </c>
      <c r="C345" s="22" t="s">
        <v>2</v>
      </c>
      <c r="D345" s="22"/>
      <c r="E345" s="22" t="str">
        <f t="shared" si="333"/>
        <v>X</v>
      </c>
      <c r="F345" s="22" t="s">
        <v>111</v>
      </c>
      <c r="G345" s="22">
        <v>33</v>
      </c>
      <c r="H345" s="22" t="str">
        <f t="shared" si="334"/>
        <v>XXX407/33</v>
      </c>
      <c r="I345" s="22" t="s">
        <v>10</v>
      </c>
      <c r="J345" s="22" t="s">
        <v>11</v>
      </c>
      <c r="K345" s="97">
        <v>0.9243055555555556</v>
      </c>
      <c r="L345" s="97">
        <v>0.92569444444444438</v>
      </c>
      <c r="M345" s="22" t="s">
        <v>33</v>
      </c>
      <c r="N345" s="23">
        <v>0.9604166666666667</v>
      </c>
      <c r="O345" s="22" t="s">
        <v>115</v>
      </c>
      <c r="P345" s="22" t="str">
        <f t="shared" si="335"/>
        <v>OK</v>
      </c>
      <c r="Q345" s="37">
        <f t="shared" si="336"/>
        <v>3.4722222222222321E-2</v>
      </c>
      <c r="R345" s="37">
        <f t="shared" si="337"/>
        <v>1.3888888888887729E-3</v>
      </c>
      <c r="S345" s="37">
        <f t="shared" si="338"/>
        <v>3.6111111111111094E-2</v>
      </c>
      <c r="T345" s="37">
        <f t="shared" si="340"/>
        <v>2.0138888888888928E-2</v>
      </c>
      <c r="U345" s="22">
        <v>30.8</v>
      </c>
      <c r="V345" s="22">
        <f>INDEX('Počty dní'!F:J,MATCH(E345,'Počty dní'!H:H,0),4)</f>
        <v>47</v>
      </c>
      <c r="W345" s="29">
        <f t="shared" si="339"/>
        <v>1447.6000000000001</v>
      </c>
    </row>
    <row r="346" spans="1:24" ht="15" thickBot="1" x14ac:dyDescent="0.35">
      <c r="A346" s="30">
        <v>629</v>
      </c>
      <c r="B346" s="31">
        <v>6129</v>
      </c>
      <c r="C346" s="31" t="s">
        <v>2</v>
      </c>
      <c r="D346" s="31"/>
      <c r="E346" s="31" t="str">
        <f t="shared" si="333"/>
        <v>X</v>
      </c>
      <c r="F346" s="31" t="s">
        <v>111</v>
      </c>
      <c r="G346" s="31">
        <v>36</v>
      </c>
      <c r="H346" s="31" t="str">
        <f t="shared" si="334"/>
        <v>XXX407/36</v>
      </c>
      <c r="I346" s="31" t="s">
        <v>10</v>
      </c>
      <c r="J346" s="31" t="s">
        <v>11</v>
      </c>
      <c r="K346" s="98">
        <v>0.96666666666666667</v>
      </c>
      <c r="L346" s="98">
        <v>0.96736111111111101</v>
      </c>
      <c r="M346" s="31" t="s">
        <v>115</v>
      </c>
      <c r="N346" s="32">
        <v>0.97430555555555554</v>
      </c>
      <c r="O346" s="31" t="s">
        <v>114</v>
      </c>
      <c r="P346" s="31"/>
      <c r="Q346" s="38">
        <f t="shared" si="336"/>
        <v>6.9444444444445308E-3</v>
      </c>
      <c r="R346" s="38">
        <f t="shared" si="337"/>
        <v>6.9444444444433095E-4</v>
      </c>
      <c r="S346" s="38">
        <f t="shared" si="338"/>
        <v>7.6388888888888618E-3</v>
      </c>
      <c r="T346" s="38">
        <f t="shared" si="340"/>
        <v>6.2499999999999778E-3</v>
      </c>
      <c r="U346" s="31">
        <v>8.6</v>
      </c>
      <c r="V346" s="31">
        <f>INDEX('Počty dní'!F:J,MATCH(E346,'Počty dní'!H:H,0),4)</f>
        <v>47</v>
      </c>
      <c r="W346" s="33">
        <f t="shared" si="339"/>
        <v>404.2</v>
      </c>
    </row>
    <row r="347" spans="1:24" ht="15" thickBot="1" x14ac:dyDescent="0.35">
      <c r="A347" s="8" t="str">
        <f ca="1">CONCATENATE(INDIRECT("R[-3]C[0]",FALSE),"celkem")</f>
        <v>629celkem</v>
      </c>
      <c r="B347" s="9"/>
      <c r="C347" s="9" t="str">
        <f ca="1">INDIRECT("R[-1]C[12]",FALSE)</f>
        <v>Předín</v>
      </c>
      <c r="D347" s="10"/>
      <c r="E347" s="9"/>
      <c r="F347" s="10"/>
      <c r="G347" s="11"/>
      <c r="H347" s="12"/>
      <c r="I347" s="13"/>
      <c r="J347" s="14" t="str">
        <f ca="1">INDIRECT("R[-2]C[0]",FALSE)</f>
        <v>V</v>
      </c>
      <c r="K347" s="99"/>
      <c r="L347" s="100"/>
      <c r="M347" s="17"/>
      <c r="N347" s="16"/>
      <c r="O347" s="18"/>
      <c r="P347" s="9"/>
      <c r="Q347" s="39">
        <f>SUM(Q329:Q346)</f>
        <v>0.43333333333333346</v>
      </c>
      <c r="R347" s="39">
        <f>SUM(R329:R346)</f>
        <v>2.5694444444444187E-2</v>
      </c>
      <c r="S347" s="39">
        <f>SUM(S329:S346)</f>
        <v>0.4590277777777777</v>
      </c>
      <c r="T347" s="39">
        <f>SUM(T329:T346)</f>
        <v>0.33402777777777787</v>
      </c>
      <c r="U347" s="19">
        <f>SUM(U329:U346)</f>
        <v>387.40000000000009</v>
      </c>
      <c r="V347" s="20"/>
      <c r="W347" s="21">
        <f>SUM(W329:W346)</f>
        <v>18293.8</v>
      </c>
      <c r="X347" s="7"/>
    </row>
    <row r="348" spans="1:24" x14ac:dyDescent="0.3">
      <c r="Q348"/>
      <c r="R348"/>
    </row>
    <row r="349" spans="1:24" ht="15" thickBot="1" x14ac:dyDescent="0.35">
      <c r="Q349"/>
      <c r="R349"/>
      <c r="S349"/>
      <c r="T349"/>
    </row>
    <row r="350" spans="1:24" x14ac:dyDescent="0.3">
      <c r="A350" s="24">
        <v>630</v>
      </c>
      <c r="B350" s="25">
        <v>6130</v>
      </c>
      <c r="C350" s="25" t="s">
        <v>2</v>
      </c>
      <c r="D350" s="25"/>
      <c r="E350" s="25" t="str">
        <f t="shared" ref="E350:E358" si="342">CONCATENATE(C350,D350)</f>
        <v>X</v>
      </c>
      <c r="F350" s="25" t="s">
        <v>111</v>
      </c>
      <c r="G350" s="25">
        <v>4</v>
      </c>
      <c r="H350" s="25" t="str">
        <f t="shared" ref="H350:H358" si="343">CONCATENATE(F350,"/",G350)</f>
        <v>XXX407/4</v>
      </c>
      <c r="I350" s="25" t="s">
        <v>11</v>
      </c>
      <c r="J350" s="25" t="s">
        <v>11</v>
      </c>
      <c r="K350" s="96">
        <v>0.23402777777777781</v>
      </c>
      <c r="L350" s="96">
        <v>0.23472222222222219</v>
      </c>
      <c r="M350" s="25" t="s">
        <v>115</v>
      </c>
      <c r="N350" s="26">
        <v>0.26458333333333334</v>
      </c>
      <c r="O350" s="25" t="s">
        <v>17</v>
      </c>
      <c r="P350" s="25" t="str">
        <f t="shared" ref="P350:P357" si="344">IF(M351=O350,"OK","POZOR")</f>
        <v>OK</v>
      </c>
      <c r="Q350" s="36">
        <f t="shared" ref="Q350:Q358" si="345">IF(ISNUMBER(G350),N350-L350,IF(F350="přejezd",N350-L350,0))</f>
        <v>2.9861111111111144E-2</v>
      </c>
      <c r="R350" s="36">
        <f t="shared" ref="R350:R358" si="346">IF(ISNUMBER(G350),L350-K350,0)</f>
        <v>6.9444444444438647E-4</v>
      </c>
      <c r="S350" s="36">
        <f t="shared" ref="S350:S358" si="347">Q350+R350</f>
        <v>3.055555555555553E-2</v>
      </c>
      <c r="T350" s="36"/>
      <c r="U350" s="25">
        <v>27.4</v>
      </c>
      <c r="V350" s="25">
        <f>INDEX('Počty dní'!F:J,MATCH(E350,'Počty dní'!H:H,0),4)</f>
        <v>47</v>
      </c>
      <c r="W350" s="27">
        <f t="shared" ref="W350:W351" si="348">V350*U350</f>
        <v>1287.8</v>
      </c>
    </row>
    <row r="351" spans="1:24" x14ac:dyDescent="0.3">
      <c r="A351" s="28">
        <v>630</v>
      </c>
      <c r="B351" s="22">
        <v>6130</v>
      </c>
      <c r="C351" s="22" t="s">
        <v>2</v>
      </c>
      <c r="D351" s="22"/>
      <c r="E351" s="22" t="str">
        <f t="shared" si="342"/>
        <v>X</v>
      </c>
      <c r="F351" s="22" t="s">
        <v>119</v>
      </c>
      <c r="G351" s="22">
        <v>6</v>
      </c>
      <c r="H351" s="22" t="str">
        <f t="shared" si="343"/>
        <v>XXX421/6</v>
      </c>
      <c r="I351" s="22" t="s">
        <v>11</v>
      </c>
      <c r="J351" s="22" t="s">
        <v>11</v>
      </c>
      <c r="K351" s="97">
        <v>0.26527777777777778</v>
      </c>
      <c r="L351" s="97">
        <v>0.26597222222222222</v>
      </c>
      <c r="M351" s="22" t="s">
        <v>17</v>
      </c>
      <c r="N351" s="23">
        <v>0.30138888888888887</v>
      </c>
      <c r="O351" s="22" t="s">
        <v>17</v>
      </c>
      <c r="P351" s="22" t="str">
        <f t="shared" si="344"/>
        <v>OK</v>
      </c>
      <c r="Q351" s="37">
        <f t="shared" si="345"/>
        <v>3.5416666666666652E-2</v>
      </c>
      <c r="R351" s="37">
        <f t="shared" si="346"/>
        <v>6.9444444444444198E-4</v>
      </c>
      <c r="S351" s="37">
        <f t="shared" si="347"/>
        <v>3.6111111111111094E-2</v>
      </c>
      <c r="T351" s="37">
        <f t="shared" ref="T351:T358" si="349">K351-N350</f>
        <v>6.9444444444444198E-4</v>
      </c>
      <c r="U351" s="22">
        <v>29.3</v>
      </c>
      <c r="V351" s="22">
        <f>INDEX('Počty dní'!F:J,MATCH(E351,'Počty dní'!H:H,0),4)</f>
        <v>47</v>
      </c>
      <c r="W351" s="29">
        <f t="shared" si="348"/>
        <v>1377.1000000000001</v>
      </c>
    </row>
    <row r="352" spans="1:24" x14ac:dyDescent="0.3">
      <c r="A352" s="28">
        <v>630</v>
      </c>
      <c r="B352" s="22">
        <v>6130</v>
      </c>
      <c r="C352" s="22" t="s">
        <v>2</v>
      </c>
      <c r="D352" s="22"/>
      <c r="E352" s="22" t="str">
        <f t="shared" si="342"/>
        <v>X</v>
      </c>
      <c r="F352" s="22" t="s">
        <v>119</v>
      </c>
      <c r="G352" s="22">
        <v>8</v>
      </c>
      <c r="H352" s="22" t="str">
        <f t="shared" si="343"/>
        <v>XXX421/8</v>
      </c>
      <c r="I352" s="22" t="s">
        <v>10</v>
      </c>
      <c r="J352" s="22" t="s">
        <v>11</v>
      </c>
      <c r="K352" s="97">
        <v>0.30555555555555552</v>
      </c>
      <c r="L352" s="97">
        <v>0.30763888888888891</v>
      </c>
      <c r="M352" s="22" t="s">
        <v>17</v>
      </c>
      <c r="N352" s="23">
        <v>0.32291666666666669</v>
      </c>
      <c r="O352" s="22" t="s">
        <v>39</v>
      </c>
      <c r="P352" s="22" t="str">
        <f t="shared" si="344"/>
        <v>OK</v>
      </c>
      <c r="Q352" s="37">
        <f t="shared" si="345"/>
        <v>1.5277777777777779E-2</v>
      </c>
      <c r="R352" s="37">
        <f t="shared" si="346"/>
        <v>2.0833333333333814E-3</v>
      </c>
      <c r="S352" s="37">
        <f t="shared" si="347"/>
        <v>1.736111111111116E-2</v>
      </c>
      <c r="T352" s="37">
        <f t="shared" si="349"/>
        <v>4.1666666666666519E-3</v>
      </c>
      <c r="U352" s="22">
        <v>11.8</v>
      </c>
      <c r="V352" s="22">
        <f>INDEX('Počty dní'!F:J,MATCH(E352,'Počty dní'!H:H,0),4)</f>
        <v>47</v>
      </c>
      <c r="W352" s="29">
        <f>V352*U352</f>
        <v>554.6</v>
      </c>
    </row>
    <row r="353" spans="1:24" x14ac:dyDescent="0.3">
      <c r="A353" s="28">
        <v>630</v>
      </c>
      <c r="B353" s="22">
        <v>6130</v>
      </c>
      <c r="C353" s="22" t="s">
        <v>2</v>
      </c>
      <c r="D353" s="22"/>
      <c r="E353" s="22" t="str">
        <f t="shared" si="342"/>
        <v>X</v>
      </c>
      <c r="F353" s="22" t="s">
        <v>119</v>
      </c>
      <c r="G353" s="22">
        <v>7</v>
      </c>
      <c r="H353" s="22" t="str">
        <f t="shared" si="343"/>
        <v>XXX421/7</v>
      </c>
      <c r="I353" s="22" t="s">
        <v>10</v>
      </c>
      <c r="J353" s="22" t="s">
        <v>11</v>
      </c>
      <c r="K353" s="97">
        <v>0.34027777777777773</v>
      </c>
      <c r="L353" s="97">
        <v>0.3430555555555555</v>
      </c>
      <c r="M353" s="22" t="s">
        <v>39</v>
      </c>
      <c r="N353" s="23">
        <v>0.3576388888888889</v>
      </c>
      <c r="O353" s="22" t="s">
        <v>17</v>
      </c>
      <c r="P353" s="22" t="str">
        <f t="shared" si="344"/>
        <v>OK</v>
      </c>
      <c r="Q353" s="37">
        <f t="shared" si="345"/>
        <v>1.4583333333333393E-2</v>
      </c>
      <c r="R353" s="37">
        <f t="shared" si="346"/>
        <v>2.7777777777777679E-3</v>
      </c>
      <c r="S353" s="37">
        <f t="shared" si="347"/>
        <v>1.736111111111116E-2</v>
      </c>
      <c r="T353" s="37">
        <f t="shared" si="349"/>
        <v>1.7361111111111049E-2</v>
      </c>
      <c r="U353" s="22">
        <v>11.8</v>
      </c>
      <c r="V353" s="22">
        <f>INDEX('Počty dní'!F:J,MATCH(E353,'Počty dní'!H:H,0),4)</f>
        <v>47</v>
      </c>
      <c r="W353" s="29">
        <f t="shared" ref="W353:W358" si="350">V353*U353</f>
        <v>554.6</v>
      </c>
    </row>
    <row r="354" spans="1:24" x14ac:dyDescent="0.3">
      <c r="A354" s="28">
        <v>630</v>
      </c>
      <c r="B354" s="22">
        <v>6130</v>
      </c>
      <c r="C354" s="22" t="s">
        <v>2</v>
      </c>
      <c r="D354" s="22"/>
      <c r="E354" s="22" t="str">
        <f t="shared" si="342"/>
        <v>X</v>
      </c>
      <c r="F354" s="22" t="s">
        <v>132</v>
      </c>
      <c r="G354" s="22">
        <v>9</v>
      </c>
      <c r="H354" s="22" t="str">
        <f t="shared" si="343"/>
        <v>XXX105/9</v>
      </c>
      <c r="I354" s="22" t="s">
        <v>10</v>
      </c>
      <c r="J354" s="22" t="s">
        <v>11</v>
      </c>
      <c r="K354" s="97">
        <v>0.43888888888888888</v>
      </c>
      <c r="L354" s="97">
        <v>0.44097222222222227</v>
      </c>
      <c r="M354" s="22" t="s">
        <v>17</v>
      </c>
      <c r="N354" s="23">
        <v>0.4861111111111111</v>
      </c>
      <c r="O354" s="22" t="s">
        <v>24</v>
      </c>
      <c r="P354" s="22" t="str">
        <f t="shared" si="344"/>
        <v>OK</v>
      </c>
      <c r="Q354" s="37">
        <f t="shared" si="345"/>
        <v>4.513888888888884E-2</v>
      </c>
      <c r="R354" s="37">
        <f t="shared" si="346"/>
        <v>2.0833333333333814E-3</v>
      </c>
      <c r="S354" s="37">
        <f t="shared" si="347"/>
        <v>4.7222222222222221E-2</v>
      </c>
      <c r="T354" s="37">
        <f t="shared" si="349"/>
        <v>8.1249999999999989E-2</v>
      </c>
      <c r="U354" s="22">
        <v>39.700000000000003</v>
      </c>
      <c r="V354" s="22">
        <f>INDEX('Počty dní'!F:J,MATCH(E354,'Počty dní'!H:H,0),4)</f>
        <v>47</v>
      </c>
      <c r="W354" s="22">
        <f>V354*U354</f>
        <v>1865.9</v>
      </c>
    </row>
    <row r="355" spans="1:24" x14ac:dyDescent="0.3">
      <c r="A355" s="28">
        <v>630</v>
      </c>
      <c r="B355" s="22">
        <v>6130</v>
      </c>
      <c r="C355" s="22" t="s">
        <v>2</v>
      </c>
      <c r="D355" s="22"/>
      <c r="E355" s="22" t="str">
        <f t="shared" si="342"/>
        <v>X</v>
      </c>
      <c r="F355" s="22" t="s">
        <v>132</v>
      </c>
      <c r="G355" s="22">
        <v>12</v>
      </c>
      <c r="H355" s="22" t="str">
        <f t="shared" si="343"/>
        <v>XXX105/12</v>
      </c>
      <c r="I355" s="22" t="s">
        <v>10</v>
      </c>
      <c r="J355" s="22" t="s">
        <v>11</v>
      </c>
      <c r="K355" s="97">
        <v>0.51180555555555551</v>
      </c>
      <c r="L355" s="97">
        <v>0.51388888888888895</v>
      </c>
      <c r="M355" s="22" t="s">
        <v>24</v>
      </c>
      <c r="N355" s="23">
        <v>0.56805555555555554</v>
      </c>
      <c r="O355" s="22" t="s">
        <v>33</v>
      </c>
      <c r="P355" s="22" t="str">
        <f t="shared" si="344"/>
        <v>OK</v>
      </c>
      <c r="Q355" s="37">
        <f t="shared" si="345"/>
        <v>5.4166666666666585E-2</v>
      </c>
      <c r="R355" s="37">
        <f t="shared" si="346"/>
        <v>2.083333333333437E-3</v>
      </c>
      <c r="S355" s="37">
        <f t="shared" si="347"/>
        <v>5.6250000000000022E-2</v>
      </c>
      <c r="T355" s="37">
        <f t="shared" si="349"/>
        <v>2.5694444444444409E-2</v>
      </c>
      <c r="U355" s="22">
        <v>44.3</v>
      </c>
      <c r="V355" s="22">
        <f>INDEX('Počty dní'!F:J,MATCH(E355,'Počty dní'!H:H,0),4)</f>
        <v>47</v>
      </c>
      <c r="W355" s="22">
        <f>V355*U355</f>
        <v>2082.1</v>
      </c>
    </row>
    <row r="356" spans="1:24" x14ac:dyDescent="0.3">
      <c r="A356" s="28">
        <v>630</v>
      </c>
      <c r="B356" s="22">
        <v>6130</v>
      </c>
      <c r="C356" s="22" t="s">
        <v>2</v>
      </c>
      <c r="D356" s="22"/>
      <c r="E356" s="22" t="str">
        <f t="shared" si="342"/>
        <v>X</v>
      </c>
      <c r="F356" s="22" t="s">
        <v>111</v>
      </c>
      <c r="G356" s="22">
        <v>23</v>
      </c>
      <c r="H356" s="22" t="str">
        <f t="shared" si="343"/>
        <v>XXX407/23</v>
      </c>
      <c r="I356" s="22" t="s">
        <v>11</v>
      </c>
      <c r="J356" s="22" t="s">
        <v>11</v>
      </c>
      <c r="K356" s="97">
        <v>0.59027777777777779</v>
      </c>
      <c r="L356" s="97">
        <v>0.59236111111111112</v>
      </c>
      <c r="M356" s="22" t="s">
        <v>33</v>
      </c>
      <c r="N356" s="23">
        <v>0.62847222222222221</v>
      </c>
      <c r="O356" s="22" t="s">
        <v>115</v>
      </c>
      <c r="P356" s="22" t="str">
        <f t="shared" si="344"/>
        <v>OK</v>
      </c>
      <c r="Q356" s="37">
        <f t="shared" si="345"/>
        <v>3.6111111111111094E-2</v>
      </c>
      <c r="R356" s="37">
        <f t="shared" si="346"/>
        <v>2.0833333333333259E-3</v>
      </c>
      <c r="S356" s="37">
        <f t="shared" si="347"/>
        <v>3.819444444444442E-2</v>
      </c>
      <c r="T356" s="37">
        <f t="shared" si="349"/>
        <v>2.2222222222222254E-2</v>
      </c>
      <c r="U356" s="22">
        <v>32.200000000000003</v>
      </c>
      <c r="V356" s="22">
        <f>INDEX('Počty dní'!F:J,MATCH(E356,'Počty dní'!H:H,0),4)</f>
        <v>47</v>
      </c>
      <c r="W356" s="29">
        <f t="shared" si="350"/>
        <v>1513.4</v>
      </c>
    </row>
    <row r="357" spans="1:24" x14ac:dyDescent="0.3">
      <c r="A357" s="28">
        <v>630</v>
      </c>
      <c r="B357" s="22">
        <v>6130</v>
      </c>
      <c r="C357" s="22" t="s">
        <v>2</v>
      </c>
      <c r="D357" s="22"/>
      <c r="E357" s="22" t="str">
        <f t="shared" si="342"/>
        <v>X</v>
      </c>
      <c r="F357" s="22" t="s">
        <v>111</v>
      </c>
      <c r="G357" s="22">
        <v>28</v>
      </c>
      <c r="H357" s="22" t="str">
        <f t="shared" si="343"/>
        <v>XXX407/28</v>
      </c>
      <c r="I357" s="22" t="s">
        <v>10</v>
      </c>
      <c r="J357" s="22" t="s">
        <v>11</v>
      </c>
      <c r="K357" s="97">
        <v>0.62986111111111109</v>
      </c>
      <c r="L357" s="97">
        <v>0.63055555555555554</v>
      </c>
      <c r="M357" s="22" t="s">
        <v>115</v>
      </c>
      <c r="N357" s="23">
        <v>0.66388888888888886</v>
      </c>
      <c r="O357" s="22" t="s">
        <v>92</v>
      </c>
      <c r="P357" s="22" t="str">
        <f t="shared" si="344"/>
        <v>OK</v>
      </c>
      <c r="Q357" s="37">
        <f t="shared" si="345"/>
        <v>3.3333333333333326E-2</v>
      </c>
      <c r="R357" s="37">
        <f t="shared" si="346"/>
        <v>6.9444444444444198E-4</v>
      </c>
      <c r="S357" s="37">
        <f t="shared" si="347"/>
        <v>3.4027777777777768E-2</v>
      </c>
      <c r="T357" s="37">
        <f t="shared" si="349"/>
        <v>1.388888888888884E-3</v>
      </c>
      <c r="U357" s="22">
        <v>28.9</v>
      </c>
      <c r="V357" s="22">
        <f>INDEX('Počty dní'!F:J,MATCH(E357,'Počty dní'!H:H,0),4)</f>
        <v>47</v>
      </c>
      <c r="W357" s="29">
        <f t="shared" si="350"/>
        <v>1358.3</v>
      </c>
    </row>
    <row r="358" spans="1:24" ht="15" thickBot="1" x14ac:dyDescent="0.35">
      <c r="A358" s="30">
        <v>630</v>
      </c>
      <c r="B358" s="31">
        <v>6130</v>
      </c>
      <c r="C358" s="31" t="s">
        <v>2</v>
      </c>
      <c r="D358" s="31"/>
      <c r="E358" s="31" t="str">
        <f t="shared" si="342"/>
        <v>X</v>
      </c>
      <c r="F358" s="31" t="s">
        <v>111</v>
      </c>
      <c r="G358" s="31">
        <v>27</v>
      </c>
      <c r="H358" s="31" t="str">
        <f t="shared" si="343"/>
        <v>XXX407/27</v>
      </c>
      <c r="I358" s="31" t="s">
        <v>11</v>
      </c>
      <c r="J358" s="31" t="s">
        <v>11</v>
      </c>
      <c r="K358" s="98">
        <v>0.66666666666666663</v>
      </c>
      <c r="L358" s="98">
        <v>0.67013888888888884</v>
      </c>
      <c r="M358" s="31" t="s">
        <v>92</v>
      </c>
      <c r="N358" s="32">
        <v>0.70347222222222217</v>
      </c>
      <c r="O358" s="31" t="s">
        <v>115</v>
      </c>
      <c r="P358" s="31"/>
      <c r="Q358" s="38">
        <f t="shared" si="345"/>
        <v>3.3333333333333326E-2</v>
      </c>
      <c r="R358" s="38">
        <f t="shared" si="346"/>
        <v>3.4722222222222099E-3</v>
      </c>
      <c r="S358" s="38">
        <f t="shared" si="347"/>
        <v>3.6805555555555536E-2</v>
      </c>
      <c r="T358" s="38">
        <f t="shared" si="349"/>
        <v>2.7777777777777679E-3</v>
      </c>
      <c r="U358" s="31">
        <v>28.9</v>
      </c>
      <c r="V358" s="31">
        <f>INDEX('Počty dní'!F:J,MATCH(E358,'Počty dní'!H:H,0),4)</f>
        <v>47</v>
      </c>
      <c r="W358" s="33">
        <f t="shared" si="350"/>
        <v>1358.3</v>
      </c>
    </row>
    <row r="359" spans="1:24" ht="15" thickBot="1" x14ac:dyDescent="0.35">
      <c r="A359" s="8" t="str">
        <f ca="1">CONCATENATE(INDIRECT("R[-3]C[0]",FALSE),"celkem")</f>
        <v>630celkem</v>
      </c>
      <c r="B359" s="9"/>
      <c r="C359" s="9" t="str">
        <f ca="1">INDIRECT("R[-1]C[12]",FALSE)</f>
        <v>Dlouhá Brtnice,,ObÚ</v>
      </c>
      <c r="D359" s="10"/>
      <c r="E359" s="9"/>
      <c r="F359" s="10"/>
      <c r="G359" s="11"/>
      <c r="H359" s="12"/>
      <c r="I359" s="13"/>
      <c r="J359" s="14" t="str">
        <f ca="1">INDIRECT("R[-2]C[0]",FALSE)</f>
        <v>V</v>
      </c>
      <c r="K359" s="99"/>
      <c r="L359" s="100"/>
      <c r="M359" s="17"/>
      <c r="N359" s="16"/>
      <c r="O359" s="18"/>
      <c r="P359" s="9"/>
      <c r="Q359" s="39">
        <f>SUM(Q350:Q358)</f>
        <v>0.29722222222222217</v>
      </c>
      <c r="R359" s="39">
        <f>SUM(R350:R358)</f>
        <v>1.6666666666666774E-2</v>
      </c>
      <c r="S359" s="39">
        <f>SUM(S350:S358)</f>
        <v>0.31388888888888888</v>
      </c>
      <c r="T359" s="39">
        <f>SUM(T350:T358)</f>
        <v>0.15555555555555545</v>
      </c>
      <c r="U359" s="19">
        <f>SUM(U350:U358)</f>
        <v>254.3</v>
      </c>
      <c r="V359" s="20"/>
      <c r="W359" s="21">
        <f>SUM(W350:W358)</f>
        <v>11952.099999999999</v>
      </c>
      <c r="X359" s="7"/>
    </row>
    <row r="361" spans="1:24" ht="15" thickBot="1" x14ac:dyDescent="0.35">
      <c r="N361" s="1"/>
    </row>
    <row r="362" spans="1:24" x14ac:dyDescent="0.3">
      <c r="A362" s="24">
        <v>631</v>
      </c>
      <c r="B362" s="25">
        <v>6131</v>
      </c>
      <c r="C362" s="25" t="s">
        <v>2</v>
      </c>
      <c r="D362" s="25"/>
      <c r="E362" s="25" t="str">
        <f t="shared" ref="E362:E367" si="351">CONCATENATE(C362,D362)</f>
        <v>X</v>
      </c>
      <c r="F362" s="25" t="s">
        <v>65</v>
      </c>
      <c r="G362" s="25">
        <v>1</v>
      </c>
      <c r="H362" s="25" t="str">
        <f t="shared" ref="H362:H367" si="352">CONCATENATE(F362,"/",G362)</f>
        <v>XXX383/1</v>
      </c>
      <c r="I362" s="25" t="s">
        <v>10</v>
      </c>
      <c r="J362" s="25" t="s">
        <v>10</v>
      </c>
      <c r="K362" s="96">
        <v>0.18402777777777779</v>
      </c>
      <c r="L362" s="96">
        <v>0.18472222222222223</v>
      </c>
      <c r="M362" s="25" t="s">
        <v>50</v>
      </c>
      <c r="N362" s="26">
        <v>0.20138888888888887</v>
      </c>
      <c r="O362" s="25" t="s">
        <v>50</v>
      </c>
      <c r="P362" s="25" t="str">
        <f t="shared" ref="P362:P370" si="353">IF(M363=O362,"OK","POZOR")</f>
        <v>OK</v>
      </c>
      <c r="Q362" s="36">
        <f t="shared" ref="Q362:Q374" si="354">IF(ISNUMBER(G362),N362-L362,IF(F362="přejezd",N362-L362,0))</f>
        <v>1.6666666666666635E-2</v>
      </c>
      <c r="R362" s="36">
        <f t="shared" ref="R362:R374" si="355">IF(ISNUMBER(G362),L362-K362,0)</f>
        <v>6.9444444444444198E-4</v>
      </c>
      <c r="S362" s="36">
        <f t="shared" ref="S362:S374" si="356">Q362+R362</f>
        <v>1.7361111111111077E-2</v>
      </c>
      <c r="T362" s="36"/>
      <c r="U362" s="25">
        <v>14.9</v>
      </c>
      <c r="V362" s="25">
        <f>INDEX('Počty dní'!F:J,MATCH(E362,'Počty dní'!H:H,0),4)</f>
        <v>47</v>
      </c>
      <c r="W362" s="27">
        <f t="shared" ref="W362:W367" si="357">V362*U362</f>
        <v>700.30000000000007</v>
      </c>
    </row>
    <row r="363" spans="1:24" x14ac:dyDescent="0.3">
      <c r="A363" s="28">
        <v>631</v>
      </c>
      <c r="B363" s="22">
        <v>6131</v>
      </c>
      <c r="C363" s="22" t="s">
        <v>2</v>
      </c>
      <c r="D363" s="22"/>
      <c r="E363" s="22" t="str">
        <f t="shared" si="351"/>
        <v>X</v>
      </c>
      <c r="F363" s="22" t="s">
        <v>29</v>
      </c>
      <c r="G363" s="22"/>
      <c r="H363" s="22" t="str">
        <f t="shared" si="352"/>
        <v>přejezd/</v>
      </c>
      <c r="I363" s="22"/>
      <c r="J363" s="22" t="s">
        <v>10</v>
      </c>
      <c r="K363" s="97">
        <v>0.20138888888888887</v>
      </c>
      <c r="L363" s="97">
        <v>0.20138888888888887</v>
      </c>
      <c r="M363" s="22" t="s">
        <v>50</v>
      </c>
      <c r="N363" s="23">
        <v>0.20972222222222223</v>
      </c>
      <c r="O363" s="22" t="s">
        <v>51</v>
      </c>
      <c r="P363" s="22" t="str">
        <f t="shared" si="353"/>
        <v>OK</v>
      </c>
      <c r="Q363" s="37">
        <f t="shared" si="354"/>
        <v>8.3333333333333592E-3</v>
      </c>
      <c r="R363" s="37">
        <f t="shared" si="355"/>
        <v>0</v>
      </c>
      <c r="S363" s="37">
        <f t="shared" si="356"/>
        <v>8.3333333333333592E-3</v>
      </c>
      <c r="T363" s="37">
        <f t="shared" ref="T363:T374" si="358">K363-N362</f>
        <v>0</v>
      </c>
      <c r="U363" s="22">
        <v>0</v>
      </c>
      <c r="V363" s="22">
        <f>INDEX('Počty dní'!F:J,MATCH(E363,'Počty dní'!H:H,0),4)</f>
        <v>47</v>
      </c>
      <c r="W363" s="29">
        <f t="shared" si="357"/>
        <v>0</v>
      </c>
    </row>
    <row r="364" spans="1:24" x14ac:dyDescent="0.3">
      <c r="A364" s="28">
        <v>631</v>
      </c>
      <c r="B364" s="22">
        <v>6131</v>
      </c>
      <c r="C364" s="22" t="s">
        <v>2</v>
      </c>
      <c r="D364" s="22"/>
      <c r="E364" s="22" t="str">
        <f t="shared" si="351"/>
        <v>X</v>
      </c>
      <c r="F364" s="22" t="s">
        <v>62</v>
      </c>
      <c r="G364" s="22">
        <v>1</v>
      </c>
      <c r="H364" s="22" t="str">
        <f t="shared" si="352"/>
        <v>XXX384/1</v>
      </c>
      <c r="I364" s="22" t="s">
        <v>10</v>
      </c>
      <c r="J364" s="22" t="s">
        <v>10</v>
      </c>
      <c r="K364" s="97">
        <v>0.20972222222222223</v>
      </c>
      <c r="L364" s="97">
        <v>0.21041666666666667</v>
      </c>
      <c r="M364" s="22" t="s">
        <v>51</v>
      </c>
      <c r="N364" s="23">
        <v>0.22083333333333333</v>
      </c>
      <c r="O364" s="22" t="s">
        <v>50</v>
      </c>
      <c r="P364" s="22" t="str">
        <f t="shared" si="353"/>
        <v>OK</v>
      </c>
      <c r="Q364" s="37">
        <f t="shared" si="354"/>
        <v>1.0416666666666657E-2</v>
      </c>
      <c r="R364" s="37">
        <f t="shared" si="355"/>
        <v>6.9444444444444198E-4</v>
      </c>
      <c r="S364" s="37">
        <f t="shared" si="356"/>
        <v>1.1111111111111099E-2</v>
      </c>
      <c r="T364" s="37">
        <f t="shared" si="358"/>
        <v>0</v>
      </c>
      <c r="U364" s="22">
        <v>9.1</v>
      </c>
      <c r="V364" s="22">
        <f>INDEX('Počty dní'!F:J,MATCH(E364,'Počty dní'!H:H,0),4)</f>
        <v>47</v>
      </c>
      <c r="W364" s="29">
        <f t="shared" si="357"/>
        <v>427.7</v>
      </c>
    </row>
    <row r="365" spans="1:24" x14ac:dyDescent="0.3">
      <c r="A365" s="28">
        <v>631</v>
      </c>
      <c r="B365" s="22">
        <v>6131</v>
      </c>
      <c r="C365" s="22" t="s">
        <v>2</v>
      </c>
      <c r="D365" s="22"/>
      <c r="E365" s="22" t="str">
        <f t="shared" si="351"/>
        <v>X</v>
      </c>
      <c r="F365" s="22" t="s">
        <v>62</v>
      </c>
      <c r="G365" s="22">
        <v>4</v>
      </c>
      <c r="H365" s="22" t="str">
        <f t="shared" si="352"/>
        <v>XXX384/4</v>
      </c>
      <c r="I365" s="22" t="s">
        <v>10</v>
      </c>
      <c r="J365" s="22" t="s">
        <v>10</v>
      </c>
      <c r="K365" s="97">
        <v>0.22152777777777777</v>
      </c>
      <c r="L365" s="97">
        <v>0.22222222222222221</v>
      </c>
      <c r="M365" s="22" t="s">
        <v>50</v>
      </c>
      <c r="N365" s="23">
        <v>0.26250000000000001</v>
      </c>
      <c r="O365" s="22" t="s">
        <v>17</v>
      </c>
      <c r="P365" s="22" t="str">
        <f t="shared" si="353"/>
        <v>OK</v>
      </c>
      <c r="Q365" s="37">
        <f t="shared" si="354"/>
        <v>4.0277777777777801E-2</v>
      </c>
      <c r="R365" s="37">
        <f t="shared" si="355"/>
        <v>6.9444444444444198E-4</v>
      </c>
      <c r="S365" s="37">
        <f t="shared" si="356"/>
        <v>4.0972222222222243E-2</v>
      </c>
      <c r="T365" s="37">
        <f t="shared" si="358"/>
        <v>6.9444444444444198E-4</v>
      </c>
      <c r="U365" s="22">
        <v>29.5</v>
      </c>
      <c r="V365" s="22">
        <f>INDEX('Počty dní'!F:J,MATCH(E365,'Počty dní'!H:H,0),4)</f>
        <v>47</v>
      </c>
      <c r="W365" s="29">
        <f t="shared" si="357"/>
        <v>1386.5</v>
      </c>
    </row>
    <row r="366" spans="1:24" x14ac:dyDescent="0.3">
      <c r="A366" s="28">
        <v>631</v>
      </c>
      <c r="B366" s="22">
        <v>6131</v>
      </c>
      <c r="C366" s="22" t="s">
        <v>2</v>
      </c>
      <c r="D366" s="22"/>
      <c r="E366" s="22" t="str">
        <f t="shared" si="351"/>
        <v>X</v>
      </c>
      <c r="F366" s="22" t="s">
        <v>62</v>
      </c>
      <c r="G366" s="22">
        <v>5</v>
      </c>
      <c r="H366" s="22" t="str">
        <f t="shared" si="352"/>
        <v>XXX384/5</v>
      </c>
      <c r="I366" s="22" t="s">
        <v>10</v>
      </c>
      <c r="J366" s="22" t="s">
        <v>10</v>
      </c>
      <c r="K366" s="97">
        <v>0.27986111111111112</v>
      </c>
      <c r="L366" s="97">
        <v>0.28125</v>
      </c>
      <c r="M366" s="22" t="s">
        <v>17</v>
      </c>
      <c r="N366" s="23">
        <v>0.32083333333333336</v>
      </c>
      <c r="O366" s="22" t="s">
        <v>50</v>
      </c>
      <c r="P366" s="22" t="str">
        <f t="shared" si="353"/>
        <v>OK</v>
      </c>
      <c r="Q366" s="37">
        <f t="shared" si="354"/>
        <v>3.9583333333333359E-2</v>
      </c>
      <c r="R366" s="37">
        <f t="shared" si="355"/>
        <v>1.388888888888884E-3</v>
      </c>
      <c r="S366" s="37">
        <f t="shared" si="356"/>
        <v>4.0972222222222243E-2</v>
      </c>
      <c r="T366" s="37">
        <f t="shared" si="358"/>
        <v>1.7361111111111105E-2</v>
      </c>
      <c r="U366" s="22">
        <v>29.5</v>
      </c>
      <c r="V366" s="22">
        <f>INDEX('Počty dní'!F:J,MATCH(E366,'Počty dní'!H:H,0),4)</f>
        <v>47</v>
      </c>
      <c r="W366" s="29">
        <f t="shared" si="357"/>
        <v>1386.5</v>
      </c>
    </row>
    <row r="367" spans="1:24" x14ac:dyDescent="0.3">
      <c r="A367" s="28">
        <v>631</v>
      </c>
      <c r="B367" s="22">
        <v>6131</v>
      </c>
      <c r="C367" s="22" t="s">
        <v>2</v>
      </c>
      <c r="D367" s="22"/>
      <c r="E367" s="22" t="str">
        <f t="shared" si="351"/>
        <v>X</v>
      </c>
      <c r="F367" s="22" t="s">
        <v>62</v>
      </c>
      <c r="G367" s="22">
        <v>10</v>
      </c>
      <c r="H367" s="22" t="str">
        <f t="shared" si="352"/>
        <v>XXX384/10</v>
      </c>
      <c r="I367" s="22" t="s">
        <v>10</v>
      </c>
      <c r="J367" s="22" t="s">
        <v>10</v>
      </c>
      <c r="K367" s="97">
        <v>0.34236111111111112</v>
      </c>
      <c r="L367" s="97">
        <v>0.34375</v>
      </c>
      <c r="M367" s="22" t="s">
        <v>50</v>
      </c>
      <c r="N367" s="23">
        <v>0.3840277777777778</v>
      </c>
      <c r="O367" s="22" t="s">
        <v>17</v>
      </c>
      <c r="P367" s="22" t="str">
        <f t="shared" si="353"/>
        <v>OK</v>
      </c>
      <c r="Q367" s="37">
        <f t="shared" si="354"/>
        <v>4.0277777777777801E-2</v>
      </c>
      <c r="R367" s="37">
        <f t="shared" si="355"/>
        <v>1.388888888888884E-3</v>
      </c>
      <c r="S367" s="37">
        <f t="shared" si="356"/>
        <v>4.1666666666666685E-2</v>
      </c>
      <c r="T367" s="37">
        <f t="shared" si="358"/>
        <v>2.1527777777777757E-2</v>
      </c>
      <c r="U367" s="22">
        <v>29.5</v>
      </c>
      <c r="V367" s="22">
        <f>INDEX('Počty dní'!F:J,MATCH(E367,'Počty dní'!H:H,0),4)</f>
        <v>47</v>
      </c>
      <c r="W367" s="29">
        <f t="shared" si="357"/>
        <v>1386.5</v>
      </c>
    </row>
    <row r="368" spans="1:24" x14ac:dyDescent="0.3">
      <c r="A368" s="28">
        <v>631</v>
      </c>
      <c r="B368" s="22">
        <v>6131</v>
      </c>
      <c r="C368" s="22" t="s">
        <v>2</v>
      </c>
      <c r="D368" s="22"/>
      <c r="E368" s="22" t="str">
        <f>CONCATENATE(C368,D368)</f>
        <v>X</v>
      </c>
      <c r="F368" s="22" t="s">
        <v>62</v>
      </c>
      <c r="G368" s="22">
        <v>11</v>
      </c>
      <c r="H368" s="22" t="str">
        <f>CONCATENATE(F368,"/",G368)</f>
        <v>XXX384/11</v>
      </c>
      <c r="I368" s="22" t="s">
        <v>10</v>
      </c>
      <c r="J368" s="22" t="s">
        <v>10</v>
      </c>
      <c r="K368" s="97">
        <v>0.4465277777777778</v>
      </c>
      <c r="L368" s="97">
        <v>0.44791666666666669</v>
      </c>
      <c r="M368" s="22" t="s">
        <v>17</v>
      </c>
      <c r="N368" s="23">
        <v>0.48749999999999999</v>
      </c>
      <c r="O368" s="22" t="s">
        <v>50</v>
      </c>
      <c r="P368" s="22" t="str">
        <f t="shared" si="353"/>
        <v>OK</v>
      </c>
      <c r="Q368" s="37">
        <f t="shared" si="354"/>
        <v>3.9583333333333304E-2</v>
      </c>
      <c r="R368" s="37">
        <f t="shared" si="355"/>
        <v>1.388888888888884E-3</v>
      </c>
      <c r="S368" s="37">
        <f t="shared" si="356"/>
        <v>4.0972222222222188E-2</v>
      </c>
      <c r="T368" s="37">
        <f t="shared" si="358"/>
        <v>6.25E-2</v>
      </c>
      <c r="U368" s="22">
        <v>29.5</v>
      </c>
      <c r="V368" s="22">
        <f>INDEX('Počty dní'!F:J,MATCH(E368,'Počty dní'!H:H,0),4)</f>
        <v>47</v>
      </c>
      <c r="W368" s="29">
        <f>V368*U368</f>
        <v>1386.5</v>
      </c>
    </row>
    <row r="369" spans="1:24" x14ac:dyDescent="0.3">
      <c r="A369" s="28">
        <v>631</v>
      </c>
      <c r="B369" s="22">
        <v>6131</v>
      </c>
      <c r="C369" s="22" t="s">
        <v>2</v>
      </c>
      <c r="D369" s="22"/>
      <c r="E369" s="22" t="str">
        <f t="shared" ref="E369:E371" si="359">CONCATENATE(C369,D369)</f>
        <v>X</v>
      </c>
      <c r="F369" s="22" t="s">
        <v>65</v>
      </c>
      <c r="G369" s="22">
        <v>4</v>
      </c>
      <c r="H369" s="22" t="str">
        <f t="shared" ref="H369:H371" si="360">CONCATENATE(F369,"/",G369)</f>
        <v>XXX383/4</v>
      </c>
      <c r="I369" s="22" t="s">
        <v>10</v>
      </c>
      <c r="J369" s="22" t="s">
        <v>10</v>
      </c>
      <c r="K369" s="97">
        <v>0.61597222222222225</v>
      </c>
      <c r="L369" s="97">
        <v>0.61736111111111114</v>
      </c>
      <c r="M369" s="22" t="s">
        <v>50</v>
      </c>
      <c r="N369" s="23">
        <v>0.6333333333333333</v>
      </c>
      <c r="O369" s="22" t="s">
        <v>50</v>
      </c>
      <c r="P369" s="22" t="str">
        <f t="shared" si="353"/>
        <v>OK</v>
      </c>
      <c r="Q369" s="37">
        <f t="shared" si="354"/>
        <v>1.5972222222222165E-2</v>
      </c>
      <c r="R369" s="37">
        <f t="shared" si="355"/>
        <v>1.388888888888884E-3</v>
      </c>
      <c r="S369" s="37">
        <f t="shared" si="356"/>
        <v>1.7361111111111049E-2</v>
      </c>
      <c r="T369" s="37">
        <f t="shared" si="358"/>
        <v>0.12847222222222227</v>
      </c>
      <c r="U369" s="22">
        <v>14.9</v>
      </c>
      <c r="V369" s="22">
        <f>INDEX('Počty dní'!F:J,MATCH(E369,'Počty dní'!H:H,0),4)</f>
        <v>47</v>
      </c>
      <c r="W369" s="29">
        <f t="shared" ref="W369:W371" si="361">V369*U369</f>
        <v>700.30000000000007</v>
      </c>
    </row>
    <row r="370" spans="1:24" x14ac:dyDescent="0.3">
      <c r="A370" s="28">
        <v>631</v>
      </c>
      <c r="B370" s="22">
        <v>6131</v>
      </c>
      <c r="C370" s="22" t="s">
        <v>2</v>
      </c>
      <c r="D370" s="22"/>
      <c r="E370" s="22" t="str">
        <f t="shared" si="359"/>
        <v>X</v>
      </c>
      <c r="F370" s="22" t="s">
        <v>62</v>
      </c>
      <c r="G370" s="22">
        <v>20</v>
      </c>
      <c r="H370" s="22" t="str">
        <f t="shared" si="360"/>
        <v>XXX384/20</v>
      </c>
      <c r="I370" s="22" t="s">
        <v>10</v>
      </c>
      <c r="J370" s="22" t="s">
        <v>10</v>
      </c>
      <c r="K370" s="97">
        <v>0.63402777777777775</v>
      </c>
      <c r="L370" s="97">
        <v>0.63541666666666663</v>
      </c>
      <c r="M370" s="22" t="s">
        <v>50</v>
      </c>
      <c r="N370" s="23">
        <v>0.67569444444444438</v>
      </c>
      <c r="O370" s="22" t="s">
        <v>17</v>
      </c>
      <c r="P370" s="22" t="str">
        <f t="shared" si="353"/>
        <v>OK</v>
      </c>
      <c r="Q370" s="37">
        <f t="shared" si="354"/>
        <v>4.0277777777777746E-2</v>
      </c>
      <c r="R370" s="37">
        <f t="shared" si="355"/>
        <v>1.388888888888884E-3</v>
      </c>
      <c r="S370" s="37">
        <f t="shared" si="356"/>
        <v>4.166666666666663E-2</v>
      </c>
      <c r="T370" s="37">
        <f t="shared" si="358"/>
        <v>6.9444444444444198E-4</v>
      </c>
      <c r="U370" s="22">
        <v>29.5</v>
      </c>
      <c r="V370" s="22">
        <f>INDEX('Počty dní'!F:J,MATCH(E370,'Počty dní'!H:H,0),4)</f>
        <v>47</v>
      </c>
      <c r="W370" s="29">
        <f t="shared" si="361"/>
        <v>1386.5</v>
      </c>
    </row>
    <row r="371" spans="1:24" x14ac:dyDescent="0.3">
      <c r="A371" s="28">
        <v>631</v>
      </c>
      <c r="B371" s="22">
        <v>6131</v>
      </c>
      <c r="C371" s="22" t="s">
        <v>2</v>
      </c>
      <c r="D371" s="22"/>
      <c r="E371" s="22" t="str">
        <f t="shared" si="359"/>
        <v>X</v>
      </c>
      <c r="F371" s="22" t="s">
        <v>62</v>
      </c>
      <c r="G371" s="22">
        <v>21</v>
      </c>
      <c r="H371" s="22" t="str">
        <f t="shared" si="360"/>
        <v>XXX384/21</v>
      </c>
      <c r="I371" s="22" t="s">
        <v>10</v>
      </c>
      <c r="J371" s="22" t="s">
        <v>10</v>
      </c>
      <c r="K371" s="97">
        <v>0.69652777777777775</v>
      </c>
      <c r="L371" s="97">
        <v>0.69791666666666663</v>
      </c>
      <c r="M371" s="22" t="s">
        <v>17</v>
      </c>
      <c r="N371" s="23">
        <v>0.73749999999999993</v>
      </c>
      <c r="O371" s="22" t="s">
        <v>50</v>
      </c>
      <c r="P371" s="22" t="str">
        <f t="shared" ref="P371:P373" si="362">IF(M372=O371,"OK","POZOR")</f>
        <v>OK</v>
      </c>
      <c r="Q371" s="37">
        <f t="shared" ref="Q371:Q373" si="363">IF(ISNUMBER(G371),N371-L371,IF(F371="přejezd",N371-L371,0))</f>
        <v>3.9583333333333304E-2</v>
      </c>
      <c r="R371" s="37">
        <f t="shared" ref="R371:R373" si="364">IF(ISNUMBER(G371),L371-K371,0)</f>
        <v>1.388888888888884E-3</v>
      </c>
      <c r="S371" s="37">
        <f t="shared" ref="S371:S373" si="365">Q371+R371</f>
        <v>4.0972222222222188E-2</v>
      </c>
      <c r="T371" s="37">
        <f t="shared" ref="T371:T373" si="366">K371-N370</f>
        <v>2.083333333333337E-2</v>
      </c>
      <c r="U371" s="22">
        <v>29.5</v>
      </c>
      <c r="V371" s="22">
        <f>INDEX('Počty dní'!F:J,MATCH(E371,'Počty dní'!H:H,0),4)</f>
        <v>47</v>
      </c>
      <c r="W371" s="29">
        <f t="shared" si="361"/>
        <v>1386.5</v>
      </c>
    </row>
    <row r="372" spans="1:24" x14ac:dyDescent="0.3">
      <c r="A372" s="28">
        <v>631</v>
      </c>
      <c r="B372" s="22">
        <v>6131</v>
      </c>
      <c r="C372" s="22" t="s">
        <v>2</v>
      </c>
      <c r="D372" s="22"/>
      <c r="E372" s="22" t="str">
        <f>CONCATENATE(C372,D372)</f>
        <v>X</v>
      </c>
      <c r="F372" s="22" t="s">
        <v>65</v>
      </c>
      <c r="G372" s="22">
        <v>8</v>
      </c>
      <c r="H372" s="22" t="str">
        <f>CONCATENATE(F372,"/",G372)</f>
        <v>XXX383/8</v>
      </c>
      <c r="I372" s="22" t="s">
        <v>10</v>
      </c>
      <c r="J372" s="22" t="s">
        <v>10</v>
      </c>
      <c r="K372" s="97">
        <v>0.74097222222222225</v>
      </c>
      <c r="L372" s="97">
        <v>0.74236111111111114</v>
      </c>
      <c r="M372" s="22" t="s">
        <v>50</v>
      </c>
      <c r="N372" s="23">
        <v>0.7583333333333333</v>
      </c>
      <c r="O372" s="22" t="s">
        <v>50</v>
      </c>
      <c r="P372" s="22" t="str">
        <f t="shared" si="362"/>
        <v>OK</v>
      </c>
      <c r="Q372" s="37">
        <f t="shared" si="363"/>
        <v>1.5972222222222165E-2</v>
      </c>
      <c r="R372" s="37">
        <f t="shared" si="364"/>
        <v>1.388888888888884E-3</v>
      </c>
      <c r="S372" s="37">
        <f t="shared" si="365"/>
        <v>1.7361111111111049E-2</v>
      </c>
      <c r="T372" s="37">
        <f t="shared" si="366"/>
        <v>3.4722222222223209E-3</v>
      </c>
      <c r="U372" s="22">
        <v>14.9</v>
      </c>
      <c r="V372" s="22">
        <f>INDEX('Počty dní'!F:J,MATCH(E372,'Počty dní'!H:H,0),4)</f>
        <v>47</v>
      </c>
      <c r="W372" s="29">
        <f>V372*U372</f>
        <v>700.30000000000007</v>
      </c>
    </row>
    <row r="373" spans="1:24" x14ac:dyDescent="0.3">
      <c r="A373" s="28">
        <v>631</v>
      </c>
      <c r="B373" s="22">
        <v>6131</v>
      </c>
      <c r="C373" s="22" t="s">
        <v>2</v>
      </c>
      <c r="D373" s="22"/>
      <c r="E373" s="22" t="str">
        <f>CONCATENATE(C373,D373)</f>
        <v>X</v>
      </c>
      <c r="F373" s="22" t="s">
        <v>62</v>
      </c>
      <c r="G373" s="22">
        <v>24</v>
      </c>
      <c r="H373" s="22" t="str">
        <f>CONCATENATE(F373,"/",G373)</f>
        <v>XXX384/24</v>
      </c>
      <c r="I373" s="22" t="s">
        <v>10</v>
      </c>
      <c r="J373" s="22" t="s">
        <v>10</v>
      </c>
      <c r="K373" s="97">
        <v>0.7631944444444444</v>
      </c>
      <c r="L373" s="97">
        <v>0.76388888888888884</v>
      </c>
      <c r="M373" s="22" t="s">
        <v>50</v>
      </c>
      <c r="N373" s="23">
        <v>0.76944444444444438</v>
      </c>
      <c r="O373" s="22" t="s">
        <v>52</v>
      </c>
      <c r="P373" s="22" t="str">
        <f t="shared" si="362"/>
        <v>OK</v>
      </c>
      <c r="Q373" s="37">
        <f t="shared" si="363"/>
        <v>5.5555555555555358E-3</v>
      </c>
      <c r="R373" s="37">
        <f t="shared" si="364"/>
        <v>6.9444444444444198E-4</v>
      </c>
      <c r="S373" s="37">
        <f t="shared" si="365"/>
        <v>6.2499999999999778E-3</v>
      </c>
      <c r="T373" s="37">
        <f t="shared" si="366"/>
        <v>4.8611111111110938E-3</v>
      </c>
      <c r="U373" s="22">
        <v>3.4</v>
      </c>
      <c r="V373" s="22">
        <f>INDEX('Počty dní'!F:J,MATCH(E373,'Počty dní'!H:H,0),4)</f>
        <v>47</v>
      </c>
      <c r="W373" s="29">
        <f>V373*U373</f>
        <v>159.79999999999998</v>
      </c>
    </row>
    <row r="374" spans="1:24" ht="15" thickBot="1" x14ac:dyDescent="0.35">
      <c r="A374" s="30">
        <v>631</v>
      </c>
      <c r="B374" s="31">
        <v>6131</v>
      </c>
      <c r="C374" s="31" t="s">
        <v>2</v>
      </c>
      <c r="D374" s="31"/>
      <c r="E374" s="31" t="str">
        <f>CONCATENATE(C374,D374)</f>
        <v>X</v>
      </c>
      <c r="F374" s="31" t="s">
        <v>62</v>
      </c>
      <c r="G374" s="31">
        <v>23</v>
      </c>
      <c r="H374" s="31" t="str">
        <f>CONCATENATE(F374,"/",G374)</f>
        <v>XXX384/23</v>
      </c>
      <c r="I374" s="31" t="s">
        <v>10</v>
      </c>
      <c r="J374" s="31" t="s">
        <v>10</v>
      </c>
      <c r="K374" s="98">
        <v>0.77916666666666667</v>
      </c>
      <c r="L374" s="98">
        <v>0.78055555555555556</v>
      </c>
      <c r="M374" s="31" t="s">
        <v>52</v>
      </c>
      <c r="N374" s="32">
        <v>0.78611111111111109</v>
      </c>
      <c r="O374" s="31" t="s">
        <v>50</v>
      </c>
      <c r="P374" s="31"/>
      <c r="Q374" s="38">
        <f t="shared" si="354"/>
        <v>5.5555555555555358E-3</v>
      </c>
      <c r="R374" s="38">
        <f t="shared" si="355"/>
        <v>1.388888888888884E-3</v>
      </c>
      <c r="S374" s="38">
        <f t="shared" si="356"/>
        <v>6.9444444444444198E-3</v>
      </c>
      <c r="T374" s="38">
        <f t="shared" si="358"/>
        <v>9.7222222222222987E-3</v>
      </c>
      <c r="U374" s="31">
        <v>3.4</v>
      </c>
      <c r="V374" s="31">
        <f>INDEX('Počty dní'!F:J,MATCH(E374,'Počty dní'!H:H,0),4)</f>
        <v>47</v>
      </c>
      <c r="W374" s="33">
        <f>V374*U374</f>
        <v>159.79999999999998</v>
      </c>
    </row>
    <row r="375" spans="1:24" ht="15" thickBot="1" x14ac:dyDescent="0.35">
      <c r="A375" s="8" t="str">
        <f ca="1">CONCATENATE(INDIRECT("R[-3]C[0]",FALSE),"celkem")</f>
        <v>631celkem</v>
      </c>
      <c r="B375" s="9"/>
      <c r="C375" s="9" t="str">
        <f ca="1">INDIRECT("R[-1]C[12]",FALSE)</f>
        <v>Jaroměřice n.Rok.,,aut.nádr.</v>
      </c>
      <c r="D375" s="10"/>
      <c r="E375" s="9"/>
      <c r="F375" s="10"/>
      <c r="G375" s="11"/>
      <c r="H375" s="12"/>
      <c r="I375" s="13"/>
      <c r="J375" s="14" t="str">
        <f ca="1">INDIRECT("R[-2]C[0]",FALSE)</f>
        <v>S</v>
      </c>
      <c r="K375" s="99"/>
      <c r="L375" s="100"/>
      <c r="M375" s="17"/>
      <c r="N375" s="16"/>
      <c r="O375" s="18"/>
      <c r="P375" s="9"/>
      <c r="Q375" s="39">
        <f>SUM(Q362:Q374)</f>
        <v>0.31805555555555537</v>
      </c>
      <c r="R375" s="39">
        <f t="shared" ref="R375:T375" si="367">SUM(R362:R374)</f>
        <v>1.388888888888884E-2</v>
      </c>
      <c r="S375" s="39">
        <f t="shared" si="367"/>
        <v>0.33194444444444421</v>
      </c>
      <c r="T375" s="39">
        <f t="shared" si="367"/>
        <v>0.27013888888888909</v>
      </c>
      <c r="U375" s="19">
        <f>SUM(U362:U374)</f>
        <v>237.60000000000002</v>
      </c>
      <c r="V375" s="20"/>
      <c r="W375" s="21">
        <f>SUM(W362:W374)</f>
        <v>11167.199999999997</v>
      </c>
      <c r="X375" s="7"/>
    </row>
    <row r="376" spans="1:24" x14ac:dyDescent="0.3">
      <c r="L376" s="95"/>
      <c r="N376" s="1"/>
    </row>
    <row r="377" spans="1:24" ht="15" thickBot="1" x14ac:dyDescent="0.35">
      <c r="L377" s="95"/>
      <c r="N377" s="1"/>
    </row>
    <row r="378" spans="1:24" x14ac:dyDescent="0.3">
      <c r="A378" s="24">
        <v>632</v>
      </c>
      <c r="B378" s="25">
        <v>6132</v>
      </c>
      <c r="C378" s="25" t="s">
        <v>2</v>
      </c>
      <c r="D378" s="25"/>
      <c r="E378" s="25" t="str">
        <f t="shared" ref="E378:E382" si="368">CONCATENATE(C378,D378)</f>
        <v>X</v>
      </c>
      <c r="F378" s="25" t="s">
        <v>62</v>
      </c>
      <c r="G378" s="25">
        <v>2</v>
      </c>
      <c r="H378" s="25" t="str">
        <f t="shared" ref="H378:H382" si="369">CONCATENATE(F378,"/",G378)</f>
        <v>XXX384/2</v>
      </c>
      <c r="I378" s="25" t="s">
        <v>10</v>
      </c>
      <c r="J378" s="25" t="s">
        <v>10</v>
      </c>
      <c r="K378" s="96">
        <v>0.17986111111111111</v>
      </c>
      <c r="L378" s="96">
        <v>0.18055555555555555</v>
      </c>
      <c r="M378" s="25" t="s">
        <v>50</v>
      </c>
      <c r="N378" s="26">
        <v>0.22083333333333333</v>
      </c>
      <c r="O378" s="25" t="s">
        <v>17</v>
      </c>
      <c r="P378" s="25" t="str">
        <f t="shared" ref="P378:P384" si="370">IF(M379=O378,"OK","POZOR")</f>
        <v>OK</v>
      </c>
      <c r="Q378" s="36">
        <f t="shared" ref="Q378:Q389" si="371">IF(ISNUMBER(G378),N378-L378,IF(F378="přejezd",N378-L378,0))</f>
        <v>4.0277777777777773E-2</v>
      </c>
      <c r="R378" s="36">
        <f t="shared" ref="R378:R389" si="372">IF(ISNUMBER(G378),L378-K378,0)</f>
        <v>6.9444444444444198E-4</v>
      </c>
      <c r="S378" s="36">
        <f t="shared" ref="S378:S389" si="373">Q378+R378</f>
        <v>4.0972222222222215E-2</v>
      </c>
      <c r="T378" s="36"/>
      <c r="U378" s="25">
        <v>29.5</v>
      </c>
      <c r="V378" s="25">
        <f>INDEX('Počty dní'!F:J,MATCH(E378,'Počty dní'!H:H,0),4)</f>
        <v>47</v>
      </c>
      <c r="W378" s="27">
        <f t="shared" ref="W378:W382" si="374">V378*U378</f>
        <v>1386.5</v>
      </c>
    </row>
    <row r="379" spans="1:24" x14ac:dyDescent="0.3">
      <c r="A379" s="28">
        <v>632</v>
      </c>
      <c r="B379" s="22">
        <v>6132</v>
      </c>
      <c r="C379" s="22" t="s">
        <v>2</v>
      </c>
      <c r="D379" s="22"/>
      <c r="E379" s="22" t="str">
        <f t="shared" si="368"/>
        <v>X</v>
      </c>
      <c r="F379" s="22" t="s">
        <v>62</v>
      </c>
      <c r="G379" s="22">
        <v>3</v>
      </c>
      <c r="H379" s="22" t="str">
        <f t="shared" si="369"/>
        <v>XXX384/3</v>
      </c>
      <c r="I379" s="22" t="s">
        <v>10</v>
      </c>
      <c r="J379" s="22" t="s">
        <v>10</v>
      </c>
      <c r="K379" s="97">
        <v>0.24166666666666667</v>
      </c>
      <c r="L379" s="97">
        <v>0.24305555555555555</v>
      </c>
      <c r="M379" s="22" t="s">
        <v>17</v>
      </c>
      <c r="N379" s="23">
        <v>0.28263888888888888</v>
      </c>
      <c r="O379" s="22" t="s">
        <v>50</v>
      </c>
      <c r="P379" s="22" t="str">
        <f t="shared" ref="P379:P383" si="375">IF(M380=O379,"OK","POZOR")</f>
        <v>OK</v>
      </c>
      <c r="Q379" s="37">
        <f t="shared" ref="Q379:Q383" si="376">IF(ISNUMBER(G379),N379-L379,IF(F379="přejezd",N379-L379,0))</f>
        <v>3.9583333333333331E-2</v>
      </c>
      <c r="R379" s="37">
        <f t="shared" ref="R379:R383" si="377">IF(ISNUMBER(G379),L379-K379,0)</f>
        <v>1.388888888888884E-3</v>
      </c>
      <c r="S379" s="37">
        <f t="shared" ref="S379:S383" si="378">Q379+R379</f>
        <v>4.0972222222222215E-2</v>
      </c>
      <c r="T379" s="37">
        <f t="shared" ref="T379:T383" si="379">K379-N378</f>
        <v>2.0833333333333343E-2</v>
      </c>
      <c r="U379" s="22">
        <v>29.5</v>
      </c>
      <c r="V379" s="22">
        <f>INDEX('Počty dní'!F:J,MATCH(E379,'Počty dní'!H:H,0),4)</f>
        <v>47</v>
      </c>
      <c r="W379" s="29">
        <f t="shared" si="374"/>
        <v>1386.5</v>
      </c>
    </row>
    <row r="380" spans="1:24" x14ac:dyDescent="0.3">
      <c r="A380" s="28">
        <v>632</v>
      </c>
      <c r="B380" s="22">
        <v>6132</v>
      </c>
      <c r="C380" s="22" t="s">
        <v>2</v>
      </c>
      <c r="D380" s="22"/>
      <c r="E380" s="22" t="str">
        <f t="shared" si="368"/>
        <v>X</v>
      </c>
      <c r="F380" s="22" t="s">
        <v>63</v>
      </c>
      <c r="G380" s="22">
        <v>1</v>
      </c>
      <c r="H380" s="22" t="str">
        <f t="shared" si="369"/>
        <v>XXX382/1</v>
      </c>
      <c r="I380" s="22" t="s">
        <v>10</v>
      </c>
      <c r="J380" s="22" t="s">
        <v>10</v>
      </c>
      <c r="K380" s="97">
        <v>0.28263888888888888</v>
      </c>
      <c r="L380" s="97">
        <v>0.28333333333333333</v>
      </c>
      <c r="M380" s="22" t="s">
        <v>50</v>
      </c>
      <c r="N380" s="23">
        <v>0.28750000000000003</v>
      </c>
      <c r="O380" s="22" t="s">
        <v>53</v>
      </c>
      <c r="P380" s="22" t="str">
        <f t="shared" si="375"/>
        <v>OK</v>
      </c>
      <c r="Q380" s="37">
        <f t="shared" si="376"/>
        <v>4.1666666666667074E-3</v>
      </c>
      <c r="R380" s="37">
        <f t="shared" si="377"/>
        <v>6.9444444444444198E-4</v>
      </c>
      <c r="S380" s="37">
        <f t="shared" si="378"/>
        <v>4.8611111111111494E-3</v>
      </c>
      <c r="T380" s="37">
        <f t="shared" si="379"/>
        <v>0</v>
      </c>
      <c r="U380" s="22">
        <v>3.9</v>
      </c>
      <c r="V380" s="22">
        <f>INDEX('Počty dní'!F:J,MATCH(E380,'Počty dní'!H:H,0),4)</f>
        <v>47</v>
      </c>
      <c r="W380" s="29">
        <f t="shared" si="374"/>
        <v>183.29999999999998</v>
      </c>
    </row>
    <row r="381" spans="1:24" x14ac:dyDescent="0.3">
      <c r="A381" s="28">
        <v>632</v>
      </c>
      <c r="B381" s="22">
        <v>6132</v>
      </c>
      <c r="C381" s="22" t="s">
        <v>2</v>
      </c>
      <c r="D381" s="22"/>
      <c r="E381" s="22" t="str">
        <f t="shared" si="368"/>
        <v>X</v>
      </c>
      <c r="F381" s="22" t="s">
        <v>63</v>
      </c>
      <c r="G381" s="22">
        <v>2</v>
      </c>
      <c r="H381" s="22" t="str">
        <f t="shared" si="369"/>
        <v>XXX382/2</v>
      </c>
      <c r="I381" s="22" t="s">
        <v>10</v>
      </c>
      <c r="J381" s="22" t="s">
        <v>10</v>
      </c>
      <c r="K381" s="97">
        <v>0.28819444444444448</v>
      </c>
      <c r="L381" s="97">
        <v>0.28888888888888892</v>
      </c>
      <c r="M381" s="22" t="s">
        <v>53</v>
      </c>
      <c r="N381" s="23">
        <v>0.29305555555555557</v>
      </c>
      <c r="O381" s="22" t="s">
        <v>50</v>
      </c>
      <c r="P381" s="22" t="str">
        <f t="shared" si="375"/>
        <v>OK</v>
      </c>
      <c r="Q381" s="37">
        <f t="shared" si="376"/>
        <v>4.1666666666666519E-3</v>
      </c>
      <c r="R381" s="37">
        <f t="shared" si="377"/>
        <v>6.9444444444444198E-4</v>
      </c>
      <c r="S381" s="37">
        <f t="shared" si="378"/>
        <v>4.8611111111110938E-3</v>
      </c>
      <c r="T381" s="37">
        <f t="shared" si="379"/>
        <v>6.9444444444444198E-4</v>
      </c>
      <c r="U381" s="22">
        <v>3.9</v>
      </c>
      <c r="V381" s="22">
        <f>INDEX('Počty dní'!F:J,MATCH(E381,'Počty dní'!H:H,0),4)</f>
        <v>47</v>
      </c>
      <c r="W381" s="29">
        <f t="shared" si="374"/>
        <v>183.29999999999998</v>
      </c>
    </row>
    <row r="382" spans="1:24" x14ac:dyDescent="0.3">
      <c r="A382" s="28">
        <v>632</v>
      </c>
      <c r="B382" s="22">
        <v>6132</v>
      </c>
      <c r="C382" s="22" t="s">
        <v>2</v>
      </c>
      <c r="D382" s="22">
        <v>35</v>
      </c>
      <c r="E382" s="22" t="str">
        <f t="shared" si="368"/>
        <v>X35</v>
      </c>
      <c r="F382" s="22" t="s">
        <v>65</v>
      </c>
      <c r="G382" s="22">
        <v>5</v>
      </c>
      <c r="H382" s="22" t="str">
        <f t="shared" si="369"/>
        <v>XXX383/5</v>
      </c>
      <c r="I382" s="22" t="s">
        <v>10</v>
      </c>
      <c r="J382" s="22" t="s">
        <v>10</v>
      </c>
      <c r="K382" s="97">
        <v>0.32847222222222222</v>
      </c>
      <c r="L382" s="97">
        <v>0.3298611111111111</v>
      </c>
      <c r="M382" s="22" t="s">
        <v>50</v>
      </c>
      <c r="N382" s="23">
        <v>0.34652777777777777</v>
      </c>
      <c r="O382" s="22" t="s">
        <v>50</v>
      </c>
      <c r="P382" s="22" t="str">
        <f t="shared" si="375"/>
        <v>OK</v>
      </c>
      <c r="Q382" s="37">
        <f t="shared" si="376"/>
        <v>1.6666666666666663E-2</v>
      </c>
      <c r="R382" s="37">
        <f t="shared" si="377"/>
        <v>1.388888888888884E-3</v>
      </c>
      <c r="S382" s="37">
        <f t="shared" si="378"/>
        <v>1.8055555555555547E-2</v>
      </c>
      <c r="T382" s="37">
        <f t="shared" si="379"/>
        <v>3.5416666666666652E-2</v>
      </c>
      <c r="U382" s="22">
        <v>14.9</v>
      </c>
      <c r="V382" s="22">
        <f>INDEX('Počty dní'!F:J,MATCH(E382,'Počty dní'!H:H,0),4)</f>
        <v>57</v>
      </c>
      <c r="W382" s="29">
        <f t="shared" si="374"/>
        <v>849.30000000000007</v>
      </c>
    </row>
    <row r="383" spans="1:24" x14ac:dyDescent="0.3">
      <c r="A383" s="28">
        <v>632</v>
      </c>
      <c r="B383" s="22">
        <v>6132</v>
      </c>
      <c r="C383" s="22" t="s">
        <v>2</v>
      </c>
      <c r="D383" s="22"/>
      <c r="E383" s="22" t="str">
        <f t="shared" ref="E383:E389" si="380">CONCATENATE(C383,D383)</f>
        <v>X</v>
      </c>
      <c r="F383" s="22" t="s">
        <v>65</v>
      </c>
      <c r="G383" s="22">
        <v>7</v>
      </c>
      <c r="H383" s="22" t="str">
        <f t="shared" ref="H383:H389" si="381">CONCATENATE(F383,"/",G383)</f>
        <v>XXX383/7</v>
      </c>
      <c r="I383" s="22" t="s">
        <v>10</v>
      </c>
      <c r="J383" s="22" t="s">
        <v>10</v>
      </c>
      <c r="K383" s="97">
        <v>0.40486111111111112</v>
      </c>
      <c r="L383" s="97">
        <v>0.40625</v>
      </c>
      <c r="M383" s="22" t="s">
        <v>50</v>
      </c>
      <c r="N383" s="23">
        <v>0.42291666666666666</v>
      </c>
      <c r="O383" s="22" t="s">
        <v>50</v>
      </c>
      <c r="P383" s="22" t="str">
        <f t="shared" si="375"/>
        <v>OK</v>
      </c>
      <c r="Q383" s="37">
        <f t="shared" si="376"/>
        <v>1.6666666666666663E-2</v>
      </c>
      <c r="R383" s="37">
        <f t="shared" si="377"/>
        <v>1.388888888888884E-3</v>
      </c>
      <c r="S383" s="37">
        <f t="shared" si="378"/>
        <v>1.8055555555555547E-2</v>
      </c>
      <c r="T383" s="37">
        <f t="shared" si="379"/>
        <v>5.8333333333333348E-2</v>
      </c>
      <c r="U383" s="22">
        <v>14.9</v>
      </c>
      <c r="V383" s="22">
        <f>INDEX('Počty dní'!F:J,MATCH(E383,'Počty dní'!H:H,0),4)</f>
        <v>47</v>
      </c>
      <c r="W383" s="29">
        <f t="shared" ref="W383:W389" si="382">V383*U383</f>
        <v>700.30000000000007</v>
      </c>
    </row>
    <row r="384" spans="1:24" x14ac:dyDescent="0.3">
      <c r="A384" s="28">
        <v>632</v>
      </c>
      <c r="B384" s="22">
        <v>6132</v>
      </c>
      <c r="C384" s="22" t="s">
        <v>2</v>
      </c>
      <c r="D384" s="22"/>
      <c r="E384" s="22" t="str">
        <f t="shared" si="380"/>
        <v>X</v>
      </c>
      <c r="F384" s="22" t="s">
        <v>62</v>
      </c>
      <c r="G384" s="22">
        <v>12</v>
      </c>
      <c r="H384" s="22" t="str">
        <f t="shared" si="381"/>
        <v>XXX384/12</v>
      </c>
      <c r="I384" s="22" t="s">
        <v>10</v>
      </c>
      <c r="J384" s="22" t="s">
        <v>10</v>
      </c>
      <c r="K384" s="97">
        <v>0.42569444444444443</v>
      </c>
      <c r="L384" s="97">
        <v>0.42708333333333331</v>
      </c>
      <c r="M384" s="22" t="s">
        <v>50</v>
      </c>
      <c r="N384" s="23">
        <v>0.46736111111111112</v>
      </c>
      <c r="O384" s="22" t="s">
        <v>17</v>
      </c>
      <c r="P384" s="22" t="str">
        <f t="shared" si="370"/>
        <v>OK</v>
      </c>
      <c r="Q384" s="37">
        <f t="shared" si="371"/>
        <v>4.0277777777777801E-2</v>
      </c>
      <c r="R384" s="37">
        <f t="shared" si="372"/>
        <v>1.388888888888884E-3</v>
      </c>
      <c r="S384" s="37">
        <f t="shared" si="373"/>
        <v>4.1666666666666685E-2</v>
      </c>
      <c r="T384" s="37">
        <f t="shared" ref="T384:T389" si="383">K384-N383</f>
        <v>2.7777777777777679E-3</v>
      </c>
      <c r="U384" s="22">
        <v>29.5</v>
      </c>
      <c r="V384" s="22">
        <f>INDEX('Počty dní'!F:J,MATCH(E384,'Počty dní'!H:H,0),4)</f>
        <v>47</v>
      </c>
      <c r="W384" s="29">
        <f t="shared" si="382"/>
        <v>1386.5</v>
      </c>
    </row>
    <row r="385" spans="1:24" x14ac:dyDescent="0.3">
      <c r="A385" s="28">
        <v>632</v>
      </c>
      <c r="B385" s="22">
        <v>6132</v>
      </c>
      <c r="C385" s="22" t="s">
        <v>2</v>
      </c>
      <c r="D385" s="22"/>
      <c r="E385" s="22" t="str">
        <f t="shared" si="380"/>
        <v>X</v>
      </c>
      <c r="F385" s="22" t="s">
        <v>62</v>
      </c>
      <c r="G385" s="22">
        <v>13</v>
      </c>
      <c r="H385" s="22" t="str">
        <f t="shared" si="381"/>
        <v>XXX384/13</v>
      </c>
      <c r="I385" s="22" t="s">
        <v>10</v>
      </c>
      <c r="J385" s="22" t="s">
        <v>10</v>
      </c>
      <c r="K385" s="97">
        <v>0.52986111111111112</v>
      </c>
      <c r="L385" s="97">
        <v>0.53125</v>
      </c>
      <c r="M385" s="22" t="s">
        <v>17</v>
      </c>
      <c r="N385" s="23">
        <v>0.5708333333333333</v>
      </c>
      <c r="O385" s="22" t="s">
        <v>50</v>
      </c>
      <c r="P385" s="22" t="str">
        <f t="shared" ref="P385:P388" si="384">IF(M386=O385,"OK","POZOR")</f>
        <v>OK</v>
      </c>
      <c r="Q385" s="37">
        <f t="shared" ref="Q385:Q388" si="385">IF(ISNUMBER(G385),N385-L385,IF(F385="přejezd",N385-L385,0))</f>
        <v>3.9583333333333304E-2</v>
      </c>
      <c r="R385" s="37">
        <f t="shared" ref="R385:R388" si="386">IF(ISNUMBER(G385),L385-K385,0)</f>
        <v>1.388888888888884E-3</v>
      </c>
      <c r="S385" s="37">
        <f t="shared" ref="S385:S388" si="387">Q385+R385</f>
        <v>4.0972222222222188E-2</v>
      </c>
      <c r="T385" s="37">
        <f t="shared" ref="T385:T388" si="388">K385-N384</f>
        <v>6.25E-2</v>
      </c>
      <c r="U385" s="22">
        <v>29.5</v>
      </c>
      <c r="V385" s="22">
        <f>INDEX('Počty dní'!F:J,MATCH(E385,'Počty dní'!H:H,0),4)</f>
        <v>47</v>
      </c>
      <c r="W385" s="29">
        <f t="shared" ref="W385:W388" si="389">V385*U385</f>
        <v>1386.5</v>
      </c>
    </row>
    <row r="386" spans="1:24" x14ac:dyDescent="0.3">
      <c r="A386" s="28">
        <v>632</v>
      </c>
      <c r="B386" s="22">
        <v>6132</v>
      </c>
      <c r="C386" s="22" t="s">
        <v>2</v>
      </c>
      <c r="D386" s="22">
        <v>35</v>
      </c>
      <c r="E386" s="22" t="str">
        <f t="shared" si="380"/>
        <v>X35</v>
      </c>
      <c r="F386" s="22" t="s">
        <v>63</v>
      </c>
      <c r="G386" s="22">
        <v>5</v>
      </c>
      <c r="H386" s="22" t="str">
        <f t="shared" si="381"/>
        <v>XXX382/5</v>
      </c>
      <c r="I386" s="22" t="s">
        <v>10</v>
      </c>
      <c r="J386" s="22" t="s">
        <v>10</v>
      </c>
      <c r="K386" s="97">
        <v>0.57222222222222219</v>
      </c>
      <c r="L386" s="97">
        <v>0.57291666666666663</v>
      </c>
      <c r="M386" s="22" t="s">
        <v>50</v>
      </c>
      <c r="N386" s="23">
        <v>0.57708333333333328</v>
      </c>
      <c r="O386" s="22" t="s">
        <v>53</v>
      </c>
      <c r="P386" s="22" t="str">
        <f t="shared" si="384"/>
        <v>OK</v>
      </c>
      <c r="Q386" s="37">
        <f t="shared" si="385"/>
        <v>4.1666666666666519E-3</v>
      </c>
      <c r="R386" s="37">
        <f t="shared" si="386"/>
        <v>6.9444444444444198E-4</v>
      </c>
      <c r="S386" s="37">
        <f t="shared" si="387"/>
        <v>4.8611111111110938E-3</v>
      </c>
      <c r="T386" s="37">
        <f t="shared" si="388"/>
        <v>1.388888888888884E-3</v>
      </c>
      <c r="U386" s="22">
        <v>3.9</v>
      </c>
      <c r="V386" s="22">
        <f>INDEX('Počty dní'!F:J,MATCH(E386,'Počty dní'!H:H,0),4)</f>
        <v>57</v>
      </c>
      <c r="W386" s="29">
        <f t="shared" si="389"/>
        <v>222.29999999999998</v>
      </c>
    </row>
    <row r="387" spans="1:24" x14ac:dyDescent="0.3">
      <c r="A387" s="28">
        <v>632</v>
      </c>
      <c r="B387" s="22">
        <v>6132</v>
      </c>
      <c r="C387" s="22" t="s">
        <v>2</v>
      </c>
      <c r="D387" s="22">
        <v>35</v>
      </c>
      <c r="E387" s="22" t="str">
        <f t="shared" si="380"/>
        <v>X35</v>
      </c>
      <c r="F387" s="22" t="s">
        <v>63</v>
      </c>
      <c r="G387" s="22">
        <v>6</v>
      </c>
      <c r="H387" s="22" t="str">
        <f t="shared" si="381"/>
        <v>XXX382/6</v>
      </c>
      <c r="I387" s="22" t="s">
        <v>10</v>
      </c>
      <c r="J387" s="22" t="s">
        <v>10</v>
      </c>
      <c r="K387" s="97">
        <v>0.57847222222222217</v>
      </c>
      <c r="L387" s="97">
        <v>0.57916666666666672</v>
      </c>
      <c r="M387" s="22" t="s">
        <v>53</v>
      </c>
      <c r="N387" s="23">
        <v>0.58333333333333337</v>
      </c>
      <c r="O387" s="22" t="s">
        <v>50</v>
      </c>
      <c r="P387" s="22" t="str">
        <f t="shared" si="384"/>
        <v>OK</v>
      </c>
      <c r="Q387" s="37">
        <f t="shared" si="385"/>
        <v>4.1666666666666519E-3</v>
      </c>
      <c r="R387" s="37">
        <f t="shared" si="386"/>
        <v>6.94444444444553E-4</v>
      </c>
      <c r="S387" s="37">
        <f t="shared" si="387"/>
        <v>4.8611111111112049E-3</v>
      </c>
      <c r="T387" s="37">
        <f t="shared" si="388"/>
        <v>1.388888888888884E-3</v>
      </c>
      <c r="U387" s="22">
        <v>3.9</v>
      </c>
      <c r="V387" s="22">
        <f>INDEX('Počty dní'!F:J,MATCH(E387,'Počty dní'!H:H,0),4)</f>
        <v>57</v>
      </c>
      <c r="W387" s="29">
        <f t="shared" si="389"/>
        <v>222.29999999999998</v>
      </c>
    </row>
    <row r="388" spans="1:24" x14ac:dyDescent="0.3">
      <c r="A388" s="28">
        <v>632</v>
      </c>
      <c r="B388" s="22">
        <v>6132</v>
      </c>
      <c r="C388" s="22" t="s">
        <v>2</v>
      </c>
      <c r="D388" s="22"/>
      <c r="E388" s="22" t="str">
        <f t="shared" si="380"/>
        <v>X</v>
      </c>
      <c r="F388" s="22" t="s">
        <v>62</v>
      </c>
      <c r="G388" s="22">
        <v>18</v>
      </c>
      <c r="H388" s="22" t="str">
        <f t="shared" si="381"/>
        <v>XXX384/18</v>
      </c>
      <c r="I388" s="22" t="s">
        <v>10</v>
      </c>
      <c r="J388" s="22" t="s">
        <v>10</v>
      </c>
      <c r="K388" s="97">
        <v>0.59166666666666667</v>
      </c>
      <c r="L388" s="97">
        <v>0.59375</v>
      </c>
      <c r="M388" s="22" t="s">
        <v>50</v>
      </c>
      <c r="N388" s="23">
        <v>0.63402777777777775</v>
      </c>
      <c r="O388" s="22" t="s">
        <v>17</v>
      </c>
      <c r="P388" s="22" t="str">
        <f t="shared" si="384"/>
        <v>OK</v>
      </c>
      <c r="Q388" s="37">
        <f t="shared" si="385"/>
        <v>4.0277777777777746E-2</v>
      </c>
      <c r="R388" s="37">
        <f t="shared" si="386"/>
        <v>2.0833333333333259E-3</v>
      </c>
      <c r="S388" s="37">
        <f t="shared" si="387"/>
        <v>4.2361111111111072E-2</v>
      </c>
      <c r="T388" s="37">
        <f t="shared" si="388"/>
        <v>8.3333333333333037E-3</v>
      </c>
      <c r="U388" s="22">
        <v>29.5</v>
      </c>
      <c r="V388" s="22">
        <f>INDEX('Počty dní'!F:J,MATCH(E388,'Počty dní'!H:H,0),4)</f>
        <v>47</v>
      </c>
      <c r="W388" s="29">
        <f t="shared" si="389"/>
        <v>1386.5</v>
      </c>
    </row>
    <row r="389" spans="1:24" ht="15" thickBot="1" x14ac:dyDescent="0.35">
      <c r="A389" s="30">
        <v>632</v>
      </c>
      <c r="B389" s="31">
        <v>6132</v>
      </c>
      <c r="C389" s="31" t="s">
        <v>2</v>
      </c>
      <c r="D389" s="31"/>
      <c r="E389" s="31" t="str">
        <f t="shared" si="380"/>
        <v>X</v>
      </c>
      <c r="F389" s="31" t="s">
        <v>62</v>
      </c>
      <c r="G389" s="31">
        <v>19</v>
      </c>
      <c r="H389" s="31" t="str">
        <f t="shared" si="381"/>
        <v>XXX384/19</v>
      </c>
      <c r="I389" s="31" t="s">
        <v>10</v>
      </c>
      <c r="J389" s="31" t="s">
        <v>10</v>
      </c>
      <c r="K389" s="98">
        <v>0.65416666666666667</v>
      </c>
      <c r="L389" s="98">
        <v>0.65625</v>
      </c>
      <c r="M389" s="31" t="s">
        <v>17</v>
      </c>
      <c r="N389" s="32">
        <v>0.6958333333333333</v>
      </c>
      <c r="O389" s="31" t="s">
        <v>50</v>
      </c>
      <c r="P389" s="31"/>
      <c r="Q389" s="38">
        <f t="shared" si="371"/>
        <v>3.9583333333333304E-2</v>
      </c>
      <c r="R389" s="38">
        <f t="shared" si="372"/>
        <v>2.0833333333333259E-3</v>
      </c>
      <c r="S389" s="38">
        <f t="shared" si="373"/>
        <v>4.166666666666663E-2</v>
      </c>
      <c r="T389" s="38">
        <f t="shared" si="383"/>
        <v>2.0138888888888928E-2</v>
      </c>
      <c r="U389" s="31">
        <v>29.5</v>
      </c>
      <c r="V389" s="31">
        <f>INDEX('Počty dní'!F:J,MATCH(E389,'Počty dní'!H:H,0),4)</f>
        <v>47</v>
      </c>
      <c r="W389" s="33">
        <f t="shared" si="382"/>
        <v>1386.5</v>
      </c>
    </row>
    <row r="390" spans="1:24" ht="15" thickBot="1" x14ac:dyDescent="0.35">
      <c r="A390" s="8" t="str">
        <f ca="1">CONCATENATE(INDIRECT("R[-3]C[0]",FALSE),"celkem")</f>
        <v>632celkem</v>
      </c>
      <c r="B390" s="9"/>
      <c r="C390" s="9" t="str">
        <f ca="1">INDIRECT("R[-1]C[12]",FALSE)</f>
        <v>Jaroměřice n.Rok.,,aut.nádr.</v>
      </c>
      <c r="D390" s="10"/>
      <c r="E390" s="9"/>
      <c r="F390" s="10"/>
      <c r="G390" s="11"/>
      <c r="H390" s="12"/>
      <c r="I390" s="13"/>
      <c r="J390" s="14" t="str">
        <f ca="1">INDIRECT("R[-2]C[0]",FALSE)</f>
        <v>S</v>
      </c>
      <c r="K390" s="99"/>
      <c r="L390" s="100"/>
      <c r="M390" s="17"/>
      <c r="N390" s="16"/>
      <c r="O390" s="18"/>
      <c r="P390" s="9"/>
      <c r="Q390" s="39">
        <f>SUM(Q378:Q389)</f>
        <v>0.28958333333333325</v>
      </c>
      <c r="R390" s="39">
        <f>SUM(R378:R389)</f>
        <v>1.4583333333333393E-2</v>
      </c>
      <c r="S390" s="39">
        <f>SUM(S378:S389)</f>
        <v>0.30416666666666664</v>
      </c>
      <c r="T390" s="39">
        <f>SUM(T378:T389)</f>
        <v>0.21180555555555555</v>
      </c>
      <c r="U390" s="19">
        <f>SUM(U378:U389)</f>
        <v>222.40000000000003</v>
      </c>
      <c r="V390" s="20"/>
      <c r="W390" s="21">
        <f>SUM(W378:W389)</f>
        <v>10679.800000000001</v>
      </c>
      <c r="X390" s="7"/>
    </row>
    <row r="391" spans="1:24" x14ac:dyDescent="0.3">
      <c r="L391" s="95"/>
      <c r="N391" s="1"/>
    </row>
    <row r="392" spans="1:24" ht="15" thickBot="1" x14ac:dyDescent="0.35">
      <c r="L392" s="95"/>
      <c r="N392" s="1"/>
    </row>
    <row r="393" spans="1:24" x14ac:dyDescent="0.3">
      <c r="A393" s="24">
        <v>634</v>
      </c>
      <c r="B393" s="25">
        <v>6134</v>
      </c>
      <c r="C393" s="25" t="s">
        <v>2</v>
      </c>
      <c r="D393" s="25"/>
      <c r="E393" s="25" t="str">
        <f t="shared" ref="E393" si="390">CONCATENATE(C393,D393)</f>
        <v>X</v>
      </c>
      <c r="F393" s="25" t="s">
        <v>62</v>
      </c>
      <c r="G393" s="25">
        <v>6</v>
      </c>
      <c r="H393" s="25" t="str">
        <f t="shared" ref="H393" si="391">CONCATENATE(F393,"/",G393)</f>
        <v>XXX384/6</v>
      </c>
      <c r="I393" s="25" t="s">
        <v>11</v>
      </c>
      <c r="J393" s="25" t="s">
        <v>11</v>
      </c>
      <c r="K393" s="96">
        <v>0.2590277777777778</v>
      </c>
      <c r="L393" s="96">
        <v>0.26041666666666669</v>
      </c>
      <c r="M393" s="25" t="s">
        <v>50</v>
      </c>
      <c r="N393" s="26">
        <v>0.30416666666666664</v>
      </c>
      <c r="O393" s="25" t="s">
        <v>17</v>
      </c>
      <c r="P393" s="25" t="str">
        <f t="shared" ref="P393:P401" si="392">IF(M394=O393,"OK","POZOR")</f>
        <v>OK</v>
      </c>
      <c r="Q393" s="36">
        <f t="shared" ref="Q393:Q402" si="393">IF(ISNUMBER(G393),N393-L393,IF(F393="přejezd",N393-L393,0))</f>
        <v>4.3749999999999956E-2</v>
      </c>
      <c r="R393" s="36">
        <f t="shared" ref="R393:R402" si="394">IF(ISNUMBER(G393),L393-K393,0)</f>
        <v>1.388888888888884E-3</v>
      </c>
      <c r="S393" s="36">
        <f t="shared" ref="S393:S402" si="395">Q393+R393</f>
        <v>4.513888888888884E-2</v>
      </c>
      <c r="T393" s="36"/>
      <c r="U393" s="25">
        <v>29.5</v>
      </c>
      <c r="V393" s="25">
        <f>INDEX('Počty dní'!F:J,MATCH(E393,'Počty dní'!H:H,0),4)</f>
        <v>47</v>
      </c>
      <c r="W393" s="27">
        <f t="shared" ref="W393" si="396">V393*U393</f>
        <v>1386.5</v>
      </c>
    </row>
    <row r="394" spans="1:24" x14ac:dyDescent="0.3">
      <c r="A394" s="28">
        <v>634</v>
      </c>
      <c r="B394" s="22">
        <v>6134</v>
      </c>
      <c r="C394" s="22" t="s">
        <v>2</v>
      </c>
      <c r="D394" s="22"/>
      <c r="E394" s="22" t="str">
        <f t="shared" ref="E394:E402" si="397">CONCATENATE(C394,D394)</f>
        <v>X</v>
      </c>
      <c r="F394" s="22" t="s">
        <v>62</v>
      </c>
      <c r="G394" s="22">
        <v>9</v>
      </c>
      <c r="H394" s="22" t="str">
        <f t="shared" ref="H394:H402" si="398">CONCATENATE(F394,"/",G394)</f>
        <v>XXX384/9</v>
      </c>
      <c r="I394" s="22" t="s">
        <v>10</v>
      </c>
      <c r="J394" s="22" t="s">
        <v>11</v>
      </c>
      <c r="K394" s="97">
        <v>0.36319444444444443</v>
      </c>
      <c r="L394" s="97">
        <v>0.36458333333333331</v>
      </c>
      <c r="M394" s="22" t="s">
        <v>17</v>
      </c>
      <c r="N394" s="23">
        <v>0.40416666666666662</v>
      </c>
      <c r="O394" s="22" t="s">
        <v>50</v>
      </c>
      <c r="P394" s="22" t="str">
        <f t="shared" si="392"/>
        <v>OK</v>
      </c>
      <c r="Q394" s="37">
        <f t="shared" si="393"/>
        <v>3.9583333333333304E-2</v>
      </c>
      <c r="R394" s="37">
        <f t="shared" si="394"/>
        <v>1.388888888888884E-3</v>
      </c>
      <c r="S394" s="37">
        <f t="shared" si="395"/>
        <v>4.0972222222222188E-2</v>
      </c>
      <c r="T394" s="37">
        <f t="shared" ref="T394:T402" si="399">K394-N393</f>
        <v>5.902777777777779E-2</v>
      </c>
      <c r="U394" s="22">
        <v>29.5</v>
      </c>
      <c r="V394" s="22">
        <f>INDEX('Počty dní'!F:J,MATCH(E394,'Počty dní'!H:H,0),4)</f>
        <v>47</v>
      </c>
      <c r="W394" s="29">
        <f t="shared" ref="W394:W402" si="400">V394*U394</f>
        <v>1386.5</v>
      </c>
    </row>
    <row r="395" spans="1:24" x14ac:dyDescent="0.3">
      <c r="A395" s="28">
        <v>634</v>
      </c>
      <c r="B395" s="22">
        <v>6134</v>
      </c>
      <c r="C395" s="22" t="s">
        <v>2</v>
      </c>
      <c r="D395" s="22"/>
      <c r="E395" s="22" t="str">
        <f t="shared" si="397"/>
        <v>X</v>
      </c>
      <c r="F395" s="22" t="s">
        <v>62</v>
      </c>
      <c r="G395" s="22">
        <v>14</v>
      </c>
      <c r="H395" s="22" t="str">
        <f t="shared" si="398"/>
        <v>XXX384/14</v>
      </c>
      <c r="I395" s="22" t="s">
        <v>10</v>
      </c>
      <c r="J395" s="22" t="s">
        <v>11</v>
      </c>
      <c r="K395" s="97">
        <v>0.50902777777777775</v>
      </c>
      <c r="L395" s="97">
        <v>0.51041666666666663</v>
      </c>
      <c r="M395" s="22" t="s">
        <v>50</v>
      </c>
      <c r="N395" s="23">
        <v>0.52430555555555558</v>
      </c>
      <c r="O395" s="22" t="s">
        <v>51</v>
      </c>
      <c r="P395" s="22" t="str">
        <f t="shared" si="392"/>
        <v>OK</v>
      </c>
      <c r="Q395" s="37">
        <f t="shared" si="393"/>
        <v>1.3888888888888951E-2</v>
      </c>
      <c r="R395" s="37">
        <f t="shared" si="394"/>
        <v>1.388888888888884E-3</v>
      </c>
      <c r="S395" s="37">
        <f t="shared" si="395"/>
        <v>1.5277777777777835E-2</v>
      </c>
      <c r="T395" s="37">
        <f t="shared" si="399"/>
        <v>0.10486111111111113</v>
      </c>
      <c r="U395" s="22">
        <v>9.1</v>
      </c>
      <c r="V395" s="22">
        <f>INDEX('Počty dní'!F:J,MATCH(E395,'Počty dní'!H:H,0),4)</f>
        <v>47</v>
      </c>
      <c r="W395" s="29">
        <f t="shared" si="400"/>
        <v>427.7</v>
      </c>
    </row>
    <row r="396" spans="1:24" x14ac:dyDescent="0.3">
      <c r="A396" s="28">
        <v>634</v>
      </c>
      <c r="B396" s="22">
        <v>6134</v>
      </c>
      <c r="C396" s="22" t="s">
        <v>2</v>
      </c>
      <c r="D396" s="22"/>
      <c r="E396" s="22" t="str">
        <f t="shared" si="397"/>
        <v>X</v>
      </c>
      <c r="F396" s="22" t="s">
        <v>29</v>
      </c>
      <c r="G396" s="22"/>
      <c r="H396" s="22" t="str">
        <f t="shared" si="398"/>
        <v>přejezd/</v>
      </c>
      <c r="I396" s="22"/>
      <c r="J396" s="22" t="s">
        <v>11</v>
      </c>
      <c r="K396" s="97">
        <v>0.52430555555555558</v>
      </c>
      <c r="L396" s="97">
        <v>0.52430555555555558</v>
      </c>
      <c r="M396" s="22" t="s">
        <v>51</v>
      </c>
      <c r="N396" s="23">
        <v>0.52777777777777779</v>
      </c>
      <c r="O396" s="22" t="s">
        <v>59</v>
      </c>
      <c r="P396" s="22" t="str">
        <f t="shared" si="392"/>
        <v>OK</v>
      </c>
      <c r="Q396" s="37">
        <f t="shared" si="393"/>
        <v>3.4722222222222099E-3</v>
      </c>
      <c r="R396" s="37">
        <f t="shared" si="394"/>
        <v>0</v>
      </c>
      <c r="S396" s="37">
        <f t="shared" si="395"/>
        <v>3.4722222222222099E-3</v>
      </c>
      <c r="T396" s="37">
        <f t="shared" si="399"/>
        <v>0</v>
      </c>
      <c r="U396" s="22">
        <v>0</v>
      </c>
      <c r="V396" s="22">
        <f>INDEX('Počty dní'!F:J,MATCH(E396,'Počty dní'!H:H,0),4)</f>
        <v>47</v>
      </c>
      <c r="W396" s="29">
        <f t="shared" si="400"/>
        <v>0</v>
      </c>
    </row>
    <row r="397" spans="1:24" x14ac:dyDescent="0.3">
      <c r="A397" s="28">
        <v>634</v>
      </c>
      <c r="B397" s="22">
        <v>6134</v>
      </c>
      <c r="C397" s="22" t="s">
        <v>2</v>
      </c>
      <c r="D397" s="22"/>
      <c r="E397" s="22" t="str">
        <f t="shared" si="397"/>
        <v>X</v>
      </c>
      <c r="F397" s="22" t="s">
        <v>64</v>
      </c>
      <c r="G397" s="22">
        <v>4</v>
      </c>
      <c r="H397" s="22" t="str">
        <f t="shared" si="398"/>
        <v>XXX386/4</v>
      </c>
      <c r="I397" s="22" t="s">
        <v>10</v>
      </c>
      <c r="J397" s="22" t="s">
        <v>11</v>
      </c>
      <c r="K397" s="97">
        <v>0.53819444444444442</v>
      </c>
      <c r="L397" s="97">
        <v>0.5395833333333333</v>
      </c>
      <c r="M397" s="22" t="s">
        <v>59</v>
      </c>
      <c r="N397" s="23">
        <v>0.56319444444444444</v>
      </c>
      <c r="O397" s="22" t="s">
        <v>17</v>
      </c>
      <c r="P397" s="22" t="str">
        <f t="shared" si="392"/>
        <v>OK</v>
      </c>
      <c r="Q397" s="37">
        <f t="shared" si="393"/>
        <v>2.3611111111111138E-2</v>
      </c>
      <c r="R397" s="37">
        <f t="shared" si="394"/>
        <v>1.388888888888884E-3</v>
      </c>
      <c r="S397" s="37">
        <f t="shared" si="395"/>
        <v>2.5000000000000022E-2</v>
      </c>
      <c r="T397" s="37">
        <f t="shared" si="399"/>
        <v>1.041666666666663E-2</v>
      </c>
      <c r="U397" s="22">
        <v>20.5</v>
      </c>
      <c r="V397" s="22">
        <f>INDEX('Počty dní'!F:J,MATCH(E397,'Počty dní'!H:H,0),4)</f>
        <v>47</v>
      </c>
      <c r="W397" s="29">
        <f t="shared" si="400"/>
        <v>963.5</v>
      </c>
    </row>
    <row r="398" spans="1:24" x14ac:dyDescent="0.3">
      <c r="A398" s="28">
        <v>634</v>
      </c>
      <c r="B398" s="22">
        <v>6134</v>
      </c>
      <c r="C398" s="22" t="s">
        <v>2</v>
      </c>
      <c r="D398" s="22"/>
      <c r="E398" s="22" t="str">
        <f t="shared" si="397"/>
        <v>X</v>
      </c>
      <c r="F398" s="22" t="s">
        <v>62</v>
      </c>
      <c r="G398" s="22">
        <v>17</v>
      </c>
      <c r="H398" s="22" t="str">
        <f t="shared" si="398"/>
        <v>XXX384/17</v>
      </c>
      <c r="I398" s="22" t="s">
        <v>11</v>
      </c>
      <c r="J398" s="22" t="s">
        <v>11</v>
      </c>
      <c r="K398" s="97">
        <v>0.61111111111111105</v>
      </c>
      <c r="L398" s="97">
        <v>0.61458333333333337</v>
      </c>
      <c r="M398" s="22" t="s">
        <v>17</v>
      </c>
      <c r="N398" s="23">
        <v>0.65416666666666667</v>
      </c>
      <c r="O398" s="22" t="s">
        <v>50</v>
      </c>
      <c r="P398" s="22" t="str">
        <f t="shared" si="392"/>
        <v>OK</v>
      </c>
      <c r="Q398" s="37">
        <f t="shared" si="393"/>
        <v>3.9583333333333304E-2</v>
      </c>
      <c r="R398" s="37">
        <f t="shared" si="394"/>
        <v>3.4722222222223209E-3</v>
      </c>
      <c r="S398" s="37">
        <f t="shared" si="395"/>
        <v>4.3055555555555625E-2</v>
      </c>
      <c r="T398" s="37">
        <f t="shared" si="399"/>
        <v>4.7916666666666607E-2</v>
      </c>
      <c r="U398" s="22">
        <v>29.5</v>
      </c>
      <c r="V398" s="22">
        <f>INDEX('Počty dní'!F:J,MATCH(E398,'Počty dní'!H:H,0),4)</f>
        <v>47</v>
      </c>
      <c r="W398" s="29">
        <f t="shared" si="400"/>
        <v>1386.5</v>
      </c>
    </row>
    <row r="399" spans="1:24" x14ac:dyDescent="0.3">
      <c r="A399" s="28">
        <v>634</v>
      </c>
      <c r="B399" s="22">
        <v>6134</v>
      </c>
      <c r="C399" s="22" t="s">
        <v>2</v>
      </c>
      <c r="D399" s="22"/>
      <c r="E399" s="22" t="str">
        <f t="shared" si="397"/>
        <v>X</v>
      </c>
      <c r="F399" s="22" t="s">
        <v>63</v>
      </c>
      <c r="G399" s="22">
        <v>9</v>
      </c>
      <c r="H399" s="22" t="str">
        <f t="shared" si="398"/>
        <v>XXX382/9</v>
      </c>
      <c r="I399" s="22" t="s">
        <v>10</v>
      </c>
      <c r="J399" s="22" t="s">
        <v>11</v>
      </c>
      <c r="K399" s="97">
        <v>0.66527777777777775</v>
      </c>
      <c r="L399" s="97">
        <v>0.66666666666666663</v>
      </c>
      <c r="M399" s="22" t="s">
        <v>50</v>
      </c>
      <c r="N399" s="23">
        <v>0.67083333333333339</v>
      </c>
      <c r="O399" s="22" t="s">
        <v>53</v>
      </c>
      <c r="P399" s="22" t="str">
        <f t="shared" si="392"/>
        <v>OK</v>
      </c>
      <c r="Q399" s="37">
        <f t="shared" si="393"/>
        <v>4.1666666666667629E-3</v>
      </c>
      <c r="R399" s="37">
        <f t="shared" si="394"/>
        <v>1.388888888888884E-3</v>
      </c>
      <c r="S399" s="37">
        <f t="shared" si="395"/>
        <v>5.5555555555556468E-3</v>
      </c>
      <c r="T399" s="37">
        <f t="shared" si="399"/>
        <v>1.1111111111111072E-2</v>
      </c>
      <c r="U399" s="22">
        <v>3.9</v>
      </c>
      <c r="V399" s="22">
        <f>INDEX('Počty dní'!F:J,MATCH(E399,'Počty dní'!H:H,0),4)</f>
        <v>47</v>
      </c>
      <c r="W399" s="29">
        <f t="shared" si="400"/>
        <v>183.29999999999998</v>
      </c>
    </row>
    <row r="400" spans="1:24" x14ac:dyDescent="0.3">
      <c r="A400" s="28">
        <v>634</v>
      </c>
      <c r="B400" s="22">
        <v>6134</v>
      </c>
      <c r="C400" s="22" t="s">
        <v>2</v>
      </c>
      <c r="D400" s="22"/>
      <c r="E400" s="22" t="str">
        <f t="shared" si="397"/>
        <v>X</v>
      </c>
      <c r="F400" s="22" t="s">
        <v>63</v>
      </c>
      <c r="G400" s="22">
        <v>10</v>
      </c>
      <c r="H400" s="22" t="str">
        <f t="shared" si="398"/>
        <v>XXX382/10</v>
      </c>
      <c r="I400" s="22" t="s">
        <v>10</v>
      </c>
      <c r="J400" s="22" t="s">
        <v>11</v>
      </c>
      <c r="K400" s="97">
        <v>0.67152777777777783</v>
      </c>
      <c r="L400" s="97">
        <v>0.67152777777777783</v>
      </c>
      <c r="M400" s="22" t="s">
        <v>53</v>
      </c>
      <c r="N400" s="23">
        <v>0.67569444444444438</v>
      </c>
      <c r="O400" s="22" t="s">
        <v>50</v>
      </c>
      <c r="P400" s="22" t="str">
        <f t="shared" si="392"/>
        <v>OK</v>
      </c>
      <c r="Q400" s="37">
        <f t="shared" si="393"/>
        <v>4.1666666666665408E-3</v>
      </c>
      <c r="R400" s="37">
        <f t="shared" si="394"/>
        <v>0</v>
      </c>
      <c r="S400" s="37">
        <f t="shared" si="395"/>
        <v>4.1666666666665408E-3</v>
      </c>
      <c r="T400" s="37">
        <f t="shared" si="399"/>
        <v>6.9444444444444198E-4</v>
      </c>
      <c r="U400" s="22">
        <v>3.9</v>
      </c>
      <c r="V400" s="22">
        <f>INDEX('Počty dní'!F:J,MATCH(E400,'Počty dní'!H:H,0),4)</f>
        <v>47</v>
      </c>
      <c r="W400" s="29">
        <f t="shared" si="400"/>
        <v>183.29999999999998</v>
      </c>
    </row>
    <row r="401" spans="1:24" x14ac:dyDescent="0.3">
      <c r="A401" s="28">
        <v>634</v>
      </c>
      <c r="B401" s="22">
        <v>6134</v>
      </c>
      <c r="C401" s="22" t="s">
        <v>2</v>
      </c>
      <c r="D401" s="22"/>
      <c r="E401" s="22" t="str">
        <f t="shared" si="397"/>
        <v>X</v>
      </c>
      <c r="F401" s="22" t="s">
        <v>62</v>
      </c>
      <c r="G401" s="22">
        <v>22</v>
      </c>
      <c r="H401" s="22" t="str">
        <f t="shared" si="398"/>
        <v>XXX384/22</v>
      </c>
      <c r="I401" s="22" t="s">
        <v>10</v>
      </c>
      <c r="J401" s="22" t="s">
        <v>11</v>
      </c>
      <c r="K401" s="97">
        <v>0.67638888888888893</v>
      </c>
      <c r="L401" s="97">
        <v>0.67708333333333337</v>
      </c>
      <c r="M401" s="22" t="s">
        <v>50</v>
      </c>
      <c r="N401" s="23">
        <v>0.71736111111111101</v>
      </c>
      <c r="O401" s="22" t="s">
        <v>17</v>
      </c>
      <c r="P401" s="22" t="str">
        <f t="shared" si="392"/>
        <v>OK</v>
      </c>
      <c r="Q401" s="37">
        <f t="shared" si="393"/>
        <v>4.0277777777777635E-2</v>
      </c>
      <c r="R401" s="37">
        <f t="shared" si="394"/>
        <v>6.9444444444444198E-4</v>
      </c>
      <c r="S401" s="37">
        <f t="shared" si="395"/>
        <v>4.0972222222222077E-2</v>
      </c>
      <c r="T401" s="37">
        <f t="shared" si="399"/>
        <v>6.94444444444553E-4</v>
      </c>
      <c r="U401" s="22">
        <v>29.5</v>
      </c>
      <c r="V401" s="22">
        <f>INDEX('Počty dní'!F:J,MATCH(E401,'Počty dní'!H:H,0),4)</f>
        <v>47</v>
      </c>
      <c r="W401" s="29">
        <f t="shared" si="400"/>
        <v>1386.5</v>
      </c>
    </row>
    <row r="402" spans="1:24" ht="15" thickBot="1" x14ac:dyDescent="0.35">
      <c r="A402" s="30">
        <v>634</v>
      </c>
      <c r="B402" s="31">
        <v>6134</v>
      </c>
      <c r="C402" s="31" t="s">
        <v>2</v>
      </c>
      <c r="D402" s="31"/>
      <c r="E402" s="31" t="str">
        <f t="shared" si="397"/>
        <v>X</v>
      </c>
      <c r="F402" s="31" t="s">
        <v>62</v>
      </c>
      <c r="G402" s="31">
        <v>25</v>
      </c>
      <c r="H402" s="31" t="str">
        <f t="shared" si="398"/>
        <v>XXX384/25</v>
      </c>
      <c r="I402" s="31" t="s">
        <v>10</v>
      </c>
      <c r="J402" s="31" t="s">
        <v>11</v>
      </c>
      <c r="K402" s="98">
        <v>0.78611111111111109</v>
      </c>
      <c r="L402" s="98">
        <v>0.78819444444444453</v>
      </c>
      <c r="M402" s="31" t="s">
        <v>17</v>
      </c>
      <c r="N402" s="32">
        <v>0.82777777777777783</v>
      </c>
      <c r="O402" s="31" t="s">
        <v>50</v>
      </c>
      <c r="P402" s="31"/>
      <c r="Q402" s="38">
        <f t="shared" si="393"/>
        <v>3.9583333333333304E-2</v>
      </c>
      <c r="R402" s="38">
        <f t="shared" si="394"/>
        <v>2.083333333333437E-3</v>
      </c>
      <c r="S402" s="38">
        <f t="shared" si="395"/>
        <v>4.1666666666666741E-2</v>
      </c>
      <c r="T402" s="38">
        <f t="shared" si="399"/>
        <v>6.8750000000000089E-2</v>
      </c>
      <c r="U402" s="31">
        <v>29.5</v>
      </c>
      <c r="V402" s="31">
        <f>INDEX('Počty dní'!F:J,MATCH(E402,'Počty dní'!H:H,0),4)</f>
        <v>47</v>
      </c>
      <c r="W402" s="33">
        <f t="shared" si="400"/>
        <v>1386.5</v>
      </c>
    </row>
    <row r="403" spans="1:24" ht="15" thickBot="1" x14ac:dyDescent="0.35">
      <c r="A403" s="8" t="str">
        <f ca="1">CONCATENATE(INDIRECT("R[-3]C[0]",FALSE),"celkem")</f>
        <v>634celkem</v>
      </c>
      <c r="B403" s="9"/>
      <c r="C403" s="9" t="str">
        <f ca="1">INDIRECT("R[-1]C[12]",FALSE)</f>
        <v>Jaroměřice n.Rok.,,aut.nádr.</v>
      </c>
      <c r="D403" s="10"/>
      <c r="E403" s="9"/>
      <c r="F403" s="10"/>
      <c r="G403" s="11"/>
      <c r="H403" s="12"/>
      <c r="I403" s="13"/>
      <c r="J403" s="14" t="str">
        <f ca="1">INDIRECT("R[-2]C[0]",FALSE)</f>
        <v>V</v>
      </c>
      <c r="K403" s="99"/>
      <c r="L403" s="100"/>
      <c r="M403" s="17"/>
      <c r="N403" s="16"/>
      <c r="O403" s="18"/>
      <c r="P403" s="9"/>
      <c r="Q403" s="39">
        <f>SUM(Q393:Q402)</f>
        <v>0.2520833333333331</v>
      </c>
      <c r="R403" s="39">
        <f>SUM(R393:R402)</f>
        <v>1.319444444444462E-2</v>
      </c>
      <c r="S403" s="39">
        <f>SUM(S393:S402)</f>
        <v>0.26527777777777772</v>
      </c>
      <c r="T403" s="39">
        <f>SUM(T393:T402)</f>
        <v>0.30347222222222231</v>
      </c>
      <c r="U403" s="19">
        <f>SUM(U393:U402)</f>
        <v>184.9</v>
      </c>
      <c r="V403" s="20"/>
      <c r="W403" s="21">
        <f>SUM(W393:W402)</f>
        <v>8690.2999999999993</v>
      </c>
      <c r="X403" s="7"/>
    </row>
    <row r="405" spans="1:24" ht="15" thickBot="1" x14ac:dyDescent="0.35"/>
    <row r="406" spans="1:24" x14ac:dyDescent="0.3">
      <c r="A406" s="24">
        <v>635</v>
      </c>
      <c r="B406" s="25">
        <v>6135</v>
      </c>
      <c r="C406" s="25" t="s">
        <v>2</v>
      </c>
      <c r="D406" s="25"/>
      <c r="E406" s="25" t="str">
        <f t="shared" ref="E406:E415" si="401">CONCATENATE(C406,D406)</f>
        <v>X</v>
      </c>
      <c r="F406" s="25" t="s">
        <v>61</v>
      </c>
      <c r="G406" s="25">
        <v>2</v>
      </c>
      <c r="H406" s="25" t="str">
        <f t="shared" ref="H406:H415" si="402">CONCATENATE(F406,"/",G406)</f>
        <v>XXX381/2</v>
      </c>
      <c r="I406" s="25" t="s">
        <v>10</v>
      </c>
      <c r="J406" s="25" t="s">
        <v>11</v>
      </c>
      <c r="K406" s="96">
        <v>0.19722222222222222</v>
      </c>
      <c r="L406" s="96">
        <v>0.19791666666666666</v>
      </c>
      <c r="M406" s="25" t="s">
        <v>55</v>
      </c>
      <c r="N406" s="26">
        <v>0.22569444444444445</v>
      </c>
      <c r="O406" s="25" t="s">
        <v>17</v>
      </c>
      <c r="P406" s="25" t="str">
        <f t="shared" ref="P406:P414" si="403">IF(M407=O406,"OK","POZOR")</f>
        <v>OK</v>
      </c>
      <c r="Q406" s="36">
        <f t="shared" ref="Q406:Q415" si="404">IF(ISNUMBER(G406),N406-L406,IF(F406="přejezd",N406-L406,0))</f>
        <v>2.777777777777779E-2</v>
      </c>
      <c r="R406" s="36">
        <f t="shared" ref="R406:R415" si="405">IF(ISNUMBER(G406),L406-K406,0)</f>
        <v>6.9444444444444198E-4</v>
      </c>
      <c r="S406" s="36">
        <f t="shared" ref="S406:S415" si="406">Q406+R406</f>
        <v>2.8472222222222232E-2</v>
      </c>
      <c r="T406" s="36"/>
      <c r="U406" s="25">
        <v>23.7</v>
      </c>
      <c r="V406" s="25">
        <f>INDEX('Počty dní'!F:J,MATCH(E406,'Počty dní'!H:H,0),4)</f>
        <v>47</v>
      </c>
      <c r="W406" s="27">
        <f t="shared" ref="W406:W415" si="407">V406*U406</f>
        <v>1113.8999999999999</v>
      </c>
    </row>
    <row r="407" spans="1:24" x14ac:dyDescent="0.3">
      <c r="A407" s="28">
        <v>635</v>
      </c>
      <c r="B407" s="22">
        <v>6135</v>
      </c>
      <c r="C407" s="22" t="s">
        <v>2</v>
      </c>
      <c r="D407" s="22"/>
      <c r="E407" s="22" t="str">
        <f t="shared" si="401"/>
        <v>X</v>
      </c>
      <c r="F407" s="22" t="s">
        <v>61</v>
      </c>
      <c r="G407" s="22">
        <v>1</v>
      </c>
      <c r="H407" s="22" t="str">
        <f t="shared" si="402"/>
        <v>XXX381/1</v>
      </c>
      <c r="I407" s="22" t="s">
        <v>10</v>
      </c>
      <c r="J407" s="22" t="s">
        <v>11</v>
      </c>
      <c r="K407" s="97">
        <v>0.25555555555555559</v>
      </c>
      <c r="L407" s="97">
        <v>0.25694444444444448</v>
      </c>
      <c r="M407" s="22" t="s">
        <v>17</v>
      </c>
      <c r="N407" s="23">
        <v>0.28263888888888888</v>
      </c>
      <c r="O407" s="22" t="s">
        <v>55</v>
      </c>
      <c r="P407" s="22" t="str">
        <f t="shared" si="403"/>
        <v>OK</v>
      </c>
      <c r="Q407" s="37">
        <f t="shared" si="404"/>
        <v>2.5694444444444409E-2</v>
      </c>
      <c r="R407" s="37">
        <f t="shared" si="405"/>
        <v>1.388888888888884E-3</v>
      </c>
      <c r="S407" s="37">
        <f t="shared" si="406"/>
        <v>2.7083333333333293E-2</v>
      </c>
      <c r="T407" s="37">
        <f t="shared" ref="T407:T415" si="408">K407-N406</f>
        <v>2.9861111111111144E-2</v>
      </c>
      <c r="U407" s="22">
        <v>23.4</v>
      </c>
      <c r="V407" s="22">
        <f>INDEX('Počty dní'!F:J,MATCH(E407,'Počty dní'!H:H,0),4)</f>
        <v>47</v>
      </c>
      <c r="W407" s="29">
        <f t="shared" si="407"/>
        <v>1099.8</v>
      </c>
    </row>
    <row r="408" spans="1:24" x14ac:dyDescent="0.3">
      <c r="A408" s="28">
        <v>635</v>
      </c>
      <c r="B408" s="22">
        <v>6135</v>
      </c>
      <c r="C408" s="22" t="s">
        <v>2</v>
      </c>
      <c r="D408" s="22"/>
      <c r="E408" s="22" t="str">
        <f t="shared" si="401"/>
        <v>X</v>
      </c>
      <c r="F408" s="22" t="s">
        <v>61</v>
      </c>
      <c r="G408" s="22">
        <v>4</v>
      </c>
      <c r="H408" s="22" t="str">
        <f t="shared" si="402"/>
        <v>XXX381/4</v>
      </c>
      <c r="I408" s="22" t="s">
        <v>11</v>
      </c>
      <c r="J408" s="22" t="s">
        <v>11</v>
      </c>
      <c r="K408" s="97">
        <v>0.28333333333333333</v>
      </c>
      <c r="L408" s="97">
        <v>0.28472222222222221</v>
      </c>
      <c r="M408" s="22" t="s">
        <v>55</v>
      </c>
      <c r="N408" s="23">
        <v>0.31111111111111112</v>
      </c>
      <c r="O408" s="22" t="s">
        <v>17</v>
      </c>
      <c r="P408" s="22" t="str">
        <f t="shared" si="403"/>
        <v>OK</v>
      </c>
      <c r="Q408" s="37">
        <f t="shared" si="404"/>
        <v>2.6388888888888906E-2</v>
      </c>
      <c r="R408" s="37">
        <f t="shared" si="405"/>
        <v>1.388888888888884E-3</v>
      </c>
      <c r="S408" s="37">
        <f t="shared" si="406"/>
        <v>2.777777777777779E-2</v>
      </c>
      <c r="T408" s="37">
        <f t="shared" si="408"/>
        <v>6.9444444444444198E-4</v>
      </c>
      <c r="U408" s="22">
        <v>22.9</v>
      </c>
      <c r="V408" s="22">
        <f>INDEX('Počty dní'!F:J,MATCH(E408,'Počty dní'!H:H,0),4)</f>
        <v>47</v>
      </c>
      <c r="W408" s="29">
        <f t="shared" si="407"/>
        <v>1076.3</v>
      </c>
    </row>
    <row r="409" spans="1:24" x14ac:dyDescent="0.3">
      <c r="A409" s="28">
        <v>635</v>
      </c>
      <c r="B409" s="22">
        <v>6135</v>
      </c>
      <c r="C409" s="22" t="s">
        <v>2</v>
      </c>
      <c r="D409" s="22"/>
      <c r="E409" s="22" t="str">
        <f t="shared" si="401"/>
        <v>X</v>
      </c>
      <c r="F409" s="22" t="s">
        <v>61</v>
      </c>
      <c r="G409" s="22">
        <v>3</v>
      </c>
      <c r="H409" s="22" t="str">
        <f t="shared" si="402"/>
        <v>XXX381/3</v>
      </c>
      <c r="I409" s="22" t="s">
        <v>10</v>
      </c>
      <c r="J409" s="22" t="s">
        <v>11</v>
      </c>
      <c r="K409" s="97">
        <v>0.38680555555555557</v>
      </c>
      <c r="L409" s="97">
        <v>0.3888888888888889</v>
      </c>
      <c r="M409" s="22" t="s">
        <v>17</v>
      </c>
      <c r="N409" s="23">
        <v>0.4145833333333333</v>
      </c>
      <c r="O409" s="22" t="s">
        <v>55</v>
      </c>
      <c r="P409" s="22" t="str">
        <f t="shared" si="403"/>
        <v>OK</v>
      </c>
      <c r="Q409" s="37">
        <f t="shared" si="404"/>
        <v>2.5694444444444409E-2</v>
      </c>
      <c r="R409" s="37">
        <f t="shared" si="405"/>
        <v>2.0833333333333259E-3</v>
      </c>
      <c r="S409" s="37">
        <f t="shared" si="406"/>
        <v>2.7777777777777735E-2</v>
      </c>
      <c r="T409" s="37">
        <f t="shared" si="408"/>
        <v>7.5694444444444453E-2</v>
      </c>
      <c r="U409" s="22">
        <v>22.9</v>
      </c>
      <c r="V409" s="22">
        <f>INDEX('Počty dní'!F:J,MATCH(E409,'Počty dní'!H:H,0),4)</f>
        <v>47</v>
      </c>
      <c r="W409" s="29">
        <f t="shared" si="407"/>
        <v>1076.3</v>
      </c>
    </row>
    <row r="410" spans="1:24" x14ac:dyDescent="0.3">
      <c r="A410" s="28">
        <v>635</v>
      </c>
      <c r="B410" s="22">
        <v>6135</v>
      </c>
      <c r="C410" s="22" t="s">
        <v>2</v>
      </c>
      <c r="D410" s="22"/>
      <c r="E410" s="22" t="str">
        <f t="shared" si="401"/>
        <v>X</v>
      </c>
      <c r="F410" s="22" t="s">
        <v>61</v>
      </c>
      <c r="G410" s="22">
        <v>8</v>
      </c>
      <c r="H410" s="22" t="str">
        <f t="shared" si="402"/>
        <v>XXX381/8</v>
      </c>
      <c r="I410" s="22" t="s">
        <v>10</v>
      </c>
      <c r="J410" s="22" t="s">
        <v>11</v>
      </c>
      <c r="K410" s="97">
        <v>0.4152777777777778</v>
      </c>
      <c r="L410" s="97">
        <v>0.41666666666666669</v>
      </c>
      <c r="M410" s="22" t="s">
        <v>55</v>
      </c>
      <c r="N410" s="23">
        <v>0.44305555555555554</v>
      </c>
      <c r="O410" s="22" t="s">
        <v>17</v>
      </c>
      <c r="P410" s="22" t="str">
        <f t="shared" si="403"/>
        <v>OK</v>
      </c>
      <c r="Q410" s="37">
        <f t="shared" si="404"/>
        <v>2.6388888888888851E-2</v>
      </c>
      <c r="R410" s="37">
        <f t="shared" si="405"/>
        <v>1.388888888888884E-3</v>
      </c>
      <c r="S410" s="37">
        <f t="shared" si="406"/>
        <v>2.7777777777777735E-2</v>
      </c>
      <c r="T410" s="37">
        <f t="shared" si="408"/>
        <v>6.9444444444449749E-4</v>
      </c>
      <c r="U410" s="22">
        <v>22.9</v>
      </c>
      <c r="V410" s="22">
        <f>INDEX('Počty dní'!F:J,MATCH(E410,'Počty dní'!H:H,0),4)</f>
        <v>47</v>
      </c>
      <c r="W410" s="29">
        <f t="shared" si="407"/>
        <v>1076.3</v>
      </c>
    </row>
    <row r="411" spans="1:24" x14ac:dyDescent="0.3">
      <c r="A411" s="28">
        <v>635</v>
      </c>
      <c r="B411" s="22">
        <v>6135</v>
      </c>
      <c r="C411" s="22" t="s">
        <v>2</v>
      </c>
      <c r="D411" s="22"/>
      <c r="E411" s="22" t="str">
        <f t="shared" si="401"/>
        <v>X</v>
      </c>
      <c r="F411" s="22" t="s">
        <v>61</v>
      </c>
      <c r="G411" s="22">
        <v>5</v>
      </c>
      <c r="H411" s="22" t="str">
        <f t="shared" si="402"/>
        <v>XXX381/5</v>
      </c>
      <c r="I411" s="22" t="s">
        <v>10</v>
      </c>
      <c r="J411" s="22" t="s">
        <v>11</v>
      </c>
      <c r="K411" s="97">
        <v>0.52569444444444446</v>
      </c>
      <c r="L411" s="97">
        <v>0.52777777777777779</v>
      </c>
      <c r="M411" s="22" t="s">
        <v>17</v>
      </c>
      <c r="N411" s="23">
        <v>0.55972222222222223</v>
      </c>
      <c r="O411" s="22" t="s">
        <v>55</v>
      </c>
      <c r="P411" s="22" t="str">
        <f t="shared" si="403"/>
        <v>OK</v>
      </c>
      <c r="Q411" s="37">
        <f t="shared" si="404"/>
        <v>3.1944444444444442E-2</v>
      </c>
      <c r="R411" s="37">
        <f t="shared" si="405"/>
        <v>2.0833333333333259E-3</v>
      </c>
      <c r="S411" s="37">
        <f t="shared" si="406"/>
        <v>3.4027777777777768E-2</v>
      </c>
      <c r="T411" s="37">
        <f t="shared" si="408"/>
        <v>8.2638888888888928E-2</v>
      </c>
      <c r="U411" s="22">
        <v>28.1</v>
      </c>
      <c r="V411" s="22">
        <f>INDEX('Počty dní'!F:J,MATCH(E411,'Počty dní'!H:H,0),4)</f>
        <v>47</v>
      </c>
      <c r="W411" s="29">
        <f t="shared" si="407"/>
        <v>1320.7</v>
      </c>
    </row>
    <row r="412" spans="1:24" x14ac:dyDescent="0.3">
      <c r="A412" s="28">
        <v>635</v>
      </c>
      <c r="B412" s="22">
        <v>6135</v>
      </c>
      <c r="C412" s="22" t="s">
        <v>2</v>
      </c>
      <c r="D412" s="22"/>
      <c r="E412" s="22" t="str">
        <f t="shared" si="401"/>
        <v>X</v>
      </c>
      <c r="F412" s="22" t="s">
        <v>61</v>
      </c>
      <c r="G412" s="22">
        <v>10</v>
      </c>
      <c r="H412" s="22" t="str">
        <f t="shared" si="402"/>
        <v>XXX381/10</v>
      </c>
      <c r="I412" s="22" t="s">
        <v>10</v>
      </c>
      <c r="J412" s="22" t="s">
        <v>11</v>
      </c>
      <c r="K412" s="97">
        <v>0.56111111111111112</v>
      </c>
      <c r="L412" s="97">
        <v>0.5625</v>
      </c>
      <c r="M412" s="22" t="s">
        <v>55</v>
      </c>
      <c r="N412" s="23">
        <v>0.58888888888888891</v>
      </c>
      <c r="O412" s="22" t="s">
        <v>17</v>
      </c>
      <c r="P412" s="22" t="str">
        <f t="shared" si="403"/>
        <v>OK</v>
      </c>
      <c r="Q412" s="37">
        <f t="shared" si="404"/>
        <v>2.6388888888888906E-2</v>
      </c>
      <c r="R412" s="37">
        <f t="shared" si="405"/>
        <v>1.388888888888884E-3</v>
      </c>
      <c r="S412" s="37">
        <f t="shared" si="406"/>
        <v>2.777777777777779E-2</v>
      </c>
      <c r="T412" s="37">
        <f t="shared" si="408"/>
        <v>1.388888888888884E-3</v>
      </c>
      <c r="U412" s="22">
        <v>23.4</v>
      </c>
      <c r="V412" s="22">
        <f>INDEX('Počty dní'!F:J,MATCH(E412,'Počty dní'!H:H,0),4)</f>
        <v>47</v>
      </c>
      <c r="W412" s="29">
        <f t="shared" si="407"/>
        <v>1099.8</v>
      </c>
    </row>
    <row r="413" spans="1:24" x14ac:dyDescent="0.3">
      <c r="A413" s="28">
        <v>635</v>
      </c>
      <c r="B413" s="22">
        <v>6135</v>
      </c>
      <c r="C413" s="22" t="s">
        <v>2</v>
      </c>
      <c r="D413" s="22"/>
      <c r="E413" s="22" t="str">
        <f t="shared" si="401"/>
        <v>X</v>
      </c>
      <c r="F413" s="22" t="s">
        <v>61</v>
      </c>
      <c r="G413" s="22">
        <v>11</v>
      </c>
      <c r="H413" s="22" t="str">
        <f t="shared" si="402"/>
        <v>XXX381/11</v>
      </c>
      <c r="I413" s="22" t="s">
        <v>11</v>
      </c>
      <c r="J413" s="22" t="s">
        <v>11</v>
      </c>
      <c r="K413" s="97">
        <v>0.60763888888888895</v>
      </c>
      <c r="L413" s="97">
        <v>0.61111111111111105</v>
      </c>
      <c r="M413" s="22" t="s">
        <v>17</v>
      </c>
      <c r="N413" s="23">
        <v>0.6381944444444444</v>
      </c>
      <c r="O413" s="22" t="s">
        <v>55</v>
      </c>
      <c r="P413" s="22" t="str">
        <f t="shared" si="403"/>
        <v>OK</v>
      </c>
      <c r="Q413" s="37">
        <f t="shared" si="404"/>
        <v>2.7083333333333348E-2</v>
      </c>
      <c r="R413" s="37">
        <f t="shared" si="405"/>
        <v>3.4722222222220989E-3</v>
      </c>
      <c r="S413" s="37">
        <f t="shared" si="406"/>
        <v>3.0555555555555447E-2</v>
      </c>
      <c r="T413" s="37">
        <f t="shared" si="408"/>
        <v>1.8750000000000044E-2</v>
      </c>
      <c r="U413" s="22">
        <v>23.7</v>
      </c>
      <c r="V413" s="22">
        <f>INDEX('Počty dní'!F:J,MATCH(E413,'Počty dní'!H:H,0),4)</f>
        <v>47</v>
      </c>
      <c r="W413" s="29">
        <f t="shared" si="407"/>
        <v>1113.8999999999999</v>
      </c>
    </row>
    <row r="414" spans="1:24" x14ac:dyDescent="0.3">
      <c r="A414" s="28">
        <v>635</v>
      </c>
      <c r="B414" s="22">
        <v>6135</v>
      </c>
      <c r="C414" s="22" t="s">
        <v>2</v>
      </c>
      <c r="D414" s="22"/>
      <c r="E414" s="22" t="str">
        <f t="shared" si="401"/>
        <v>X</v>
      </c>
      <c r="F414" s="22" t="s">
        <v>61</v>
      </c>
      <c r="G414" s="22">
        <v>14</v>
      </c>
      <c r="H414" s="22" t="str">
        <f t="shared" si="402"/>
        <v>XXX381/14</v>
      </c>
      <c r="I414" s="22" t="s">
        <v>10</v>
      </c>
      <c r="J414" s="22" t="s">
        <v>11</v>
      </c>
      <c r="K414" s="97">
        <v>0.64444444444444449</v>
      </c>
      <c r="L414" s="97">
        <v>0.64583333333333337</v>
      </c>
      <c r="M414" s="22" t="s">
        <v>55</v>
      </c>
      <c r="N414" s="23">
        <v>0.67222222222222217</v>
      </c>
      <c r="O414" s="22" t="s">
        <v>17</v>
      </c>
      <c r="P414" s="22" t="str">
        <f t="shared" si="403"/>
        <v>OK</v>
      </c>
      <c r="Q414" s="37">
        <f t="shared" si="404"/>
        <v>2.6388888888888795E-2</v>
      </c>
      <c r="R414" s="37">
        <f t="shared" si="405"/>
        <v>1.388888888888884E-3</v>
      </c>
      <c r="S414" s="37">
        <f t="shared" si="406"/>
        <v>2.7777777777777679E-2</v>
      </c>
      <c r="T414" s="37">
        <f t="shared" si="408"/>
        <v>6.2500000000000888E-3</v>
      </c>
      <c r="U414" s="22">
        <v>22.9</v>
      </c>
      <c r="V414" s="22">
        <f>INDEX('Počty dní'!F:J,MATCH(E414,'Počty dní'!H:H,0),4)</f>
        <v>47</v>
      </c>
      <c r="W414" s="29">
        <f t="shared" si="407"/>
        <v>1076.3</v>
      </c>
    </row>
    <row r="415" spans="1:24" ht="15" thickBot="1" x14ac:dyDescent="0.35">
      <c r="A415" s="30">
        <v>635</v>
      </c>
      <c r="B415" s="31">
        <v>6135</v>
      </c>
      <c r="C415" s="31" t="s">
        <v>2</v>
      </c>
      <c r="D415" s="31"/>
      <c r="E415" s="31" t="str">
        <f t="shared" si="401"/>
        <v>X</v>
      </c>
      <c r="F415" s="31" t="s">
        <v>61</v>
      </c>
      <c r="G415" s="31">
        <v>13</v>
      </c>
      <c r="H415" s="31" t="str">
        <f t="shared" si="402"/>
        <v>XXX381/13</v>
      </c>
      <c r="I415" s="31" t="s">
        <v>10</v>
      </c>
      <c r="J415" s="31" t="s">
        <v>11</v>
      </c>
      <c r="K415" s="98">
        <v>0.69236111111111109</v>
      </c>
      <c r="L415" s="98">
        <v>0.69444444444444453</v>
      </c>
      <c r="M415" s="31" t="s">
        <v>17</v>
      </c>
      <c r="N415" s="32">
        <v>0.72013888888888899</v>
      </c>
      <c r="O415" s="31" t="s">
        <v>55</v>
      </c>
      <c r="P415" s="31"/>
      <c r="Q415" s="38">
        <f t="shared" si="404"/>
        <v>2.5694444444444464E-2</v>
      </c>
      <c r="R415" s="38">
        <f t="shared" si="405"/>
        <v>2.083333333333437E-3</v>
      </c>
      <c r="S415" s="38">
        <f t="shared" si="406"/>
        <v>2.7777777777777901E-2</v>
      </c>
      <c r="T415" s="38">
        <f t="shared" si="408"/>
        <v>2.0138888888888928E-2</v>
      </c>
      <c r="U415" s="31">
        <v>22.9</v>
      </c>
      <c r="V415" s="31">
        <f>INDEX('Počty dní'!F:J,MATCH(E415,'Počty dní'!H:H,0),4)</f>
        <v>47</v>
      </c>
      <c r="W415" s="33">
        <f t="shared" si="407"/>
        <v>1076.3</v>
      </c>
    </row>
    <row r="416" spans="1:24" ht="15" thickBot="1" x14ac:dyDescent="0.35">
      <c r="A416" s="8" t="str">
        <f ca="1">CONCATENATE(INDIRECT("R[-3]C[0]",FALSE),"celkem")</f>
        <v>635celkem</v>
      </c>
      <c r="B416" s="9"/>
      <c r="C416" s="9" t="str">
        <f ca="1">INDIRECT("R[-1]C[12]",FALSE)</f>
        <v>Příštpo</v>
      </c>
      <c r="D416" s="10"/>
      <c r="E416" s="9"/>
      <c r="F416" s="10"/>
      <c r="G416" s="11"/>
      <c r="H416" s="12"/>
      <c r="I416" s="13"/>
      <c r="J416" s="14" t="str">
        <f ca="1">INDIRECT("R[-2]C[0]",FALSE)</f>
        <v>V</v>
      </c>
      <c r="K416" s="99"/>
      <c r="L416" s="100"/>
      <c r="M416" s="17"/>
      <c r="N416" s="16"/>
      <c r="O416" s="18"/>
      <c r="P416" s="9"/>
      <c r="Q416" s="39">
        <f>SUM(Q406:Q415)</f>
        <v>0.26944444444444432</v>
      </c>
      <c r="R416" s="39">
        <f>SUM(R406:R415)</f>
        <v>1.7361111111111049E-2</v>
      </c>
      <c r="S416" s="39">
        <f>SUM(S406:S415)</f>
        <v>0.28680555555555537</v>
      </c>
      <c r="T416" s="39">
        <f>SUM(T406:T415)</f>
        <v>0.23611111111111141</v>
      </c>
      <c r="U416" s="19">
        <f>SUM(U406:U415)</f>
        <v>236.8</v>
      </c>
      <c r="V416" s="20"/>
      <c r="W416" s="21">
        <f>SUM(W406:W415)</f>
        <v>11129.599999999999</v>
      </c>
      <c r="X416" s="7"/>
    </row>
    <row r="417" spans="1:24" x14ac:dyDescent="0.3">
      <c r="L417" s="95"/>
      <c r="N417" s="1"/>
    </row>
    <row r="418" spans="1:24" ht="15" thickBot="1" x14ac:dyDescent="0.35"/>
    <row r="419" spans="1:24" x14ac:dyDescent="0.3">
      <c r="A419" s="24">
        <v>636</v>
      </c>
      <c r="B419" s="25">
        <v>6136</v>
      </c>
      <c r="C419" s="25" t="s">
        <v>2</v>
      </c>
      <c r="D419" s="25"/>
      <c r="E419" s="25" t="str">
        <f t="shared" ref="E419:E426" si="409">CONCATENATE(C419,D419)</f>
        <v>X</v>
      </c>
      <c r="F419" s="25" t="s">
        <v>131</v>
      </c>
      <c r="G419" s="25">
        <v>2</v>
      </c>
      <c r="H419" s="25" t="str">
        <f t="shared" ref="H419:H426" si="410">CONCATENATE(F419,"/",G419)</f>
        <v>XXX456/2</v>
      </c>
      <c r="I419" s="25" t="s">
        <v>10</v>
      </c>
      <c r="J419" s="25" t="s">
        <v>10</v>
      </c>
      <c r="K419" s="96">
        <v>0.20416666666666669</v>
      </c>
      <c r="L419" s="96">
        <v>0.20486111111111113</v>
      </c>
      <c r="M419" s="25" t="s">
        <v>46</v>
      </c>
      <c r="N419" s="26">
        <v>0.21875</v>
      </c>
      <c r="O419" s="25" t="s">
        <v>17</v>
      </c>
      <c r="P419" s="25" t="str">
        <f t="shared" ref="P419:P425" si="411">IF(M420=O419,"OK","POZOR")</f>
        <v>OK</v>
      </c>
      <c r="Q419" s="36">
        <f t="shared" ref="Q419:Q426" si="412">IF(ISNUMBER(G419),N419-L419,IF(F419="přejezd",N419-L419,0))</f>
        <v>1.3888888888888867E-2</v>
      </c>
      <c r="R419" s="36">
        <f t="shared" ref="R419:R426" si="413">IF(ISNUMBER(G419),L419-K419,0)</f>
        <v>6.9444444444444198E-4</v>
      </c>
      <c r="S419" s="36">
        <f t="shared" ref="S419:S426" si="414">Q419+R419</f>
        <v>1.4583333333333309E-2</v>
      </c>
      <c r="T419" s="36"/>
      <c r="U419" s="25">
        <v>12.2</v>
      </c>
      <c r="V419" s="25">
        <f>INDEX('Počty dní'!F:J,MATCH(E419,'Počty dní'!H:H,0),4)</f>
        <v>47</v>
      </c>
      <c r="W419" s="27">
        <f t="shared" ref="W419:W426" si="415">V419*U419</f>
        <v>573.4</v>
      </c>
    </row>
    <row r="420" spans="1:24" x14ac:dyDescent="0.3">
      <c r="A420" s="28">
        <v>636</v>
      </c>
      <c r="B420" s="22">
        <v>6136</v>
      </c>
      <c r="C420" s="22" t="s">
        <v>2</v>
      </c>
      <c r="D420" s="22"/>
      <c r="E420" s="22" t="str">
        <f t="shared" si="409"/>
        <v>X</v>
      </c>
      <c r="F420" s="22" t="s">
        <v>137</v>
      </c>
      <c r="G420" s="22">
        <v>1</v>
      </c>
      <c r="H420" s="22" t="str">
        <f t="shared" si="410"/>
        <v>XXX482/1</v>
      </c>
      <c r="I420" s="22" t="s">
        <v>10</v>
      </c>
      <c r="J420" s="22" t="s">
        <v>10</v>
      </c>
      <c r="K420" s="97">
        <v>0.22083333333333333</v>
      </c>
      <c r="L420" s="97">
        <v>0.22222222222222221</v>
      </c>
      <c r="M420" s="22" t="s">
        <v>17</v>
      </c>
      <c r="N420" s="23">
        <v>0.2638888888888889</v>
      </c>
      <c r="O420" s="22" t="s">
        <v>47</v>
      </c>
      <c r="P420" s="22" t="str">
        <f t="shared" si="411"/>
        <v>OK</v>
      </c>
      <c r="Q420" s="37">
        <f t="shared" si="412"/>
        <v>4.1666666666666685E-2</v>
      </c>
      <c r="R420" s="37">
        <f t="shared" si="413"/>
        <v>1.388888888888884E-3</v>
      </c>
      <c r="S420" s="37">
        <f t="shared" si="414"/>
        <v>4.3055555555555569E-2</v>
      </c>
      <c r="T420" s="37">
        <f t="shared" ref="T420:T426" si="416">K420-N419</f>
        <v>2.0833333333333259E-3</v>
      </c>
      <c r="U420" s="22">
        <v>43.1</v>
      </c>
      <c r="V420" s="22">
        <f>INDEX('Počty dní'!F:J,MATCH(E420,'Počty dní'!H:H,0),4)</f>
        <v>47</v>
      </c>
      <c r="W420" s="29">
        <f t="shared" si="415"/>
        <v>2025.7</v>
      </c>
    </row>
    <row r="421" spans="1:24" x14ac:dyDescent="0.3">
      <c r="A421" s="28">
        <v>636</v>
      </c>
      <c r="B421" s="22">
        <v>6136</v>
      </c>
      <c r="C421" s="22" t="s">
        <v>2</v>
      </c>
      <c r="D421" s="22"/>
      <c r="E421" s="22" t="str">
        <f t="shared" si="409"/>
        <v>X</v>
      </c>
      <c r="F421" s="22" t="s">
        <v>137</v>
      </c>
      <c r="G421" s="22">
        <v>8</v>
      </c>
      <c r="H421" s="22" t="str">
        <f t="shared" si="410"/>
        <v>XXX482/8</v>
      </c>
      <c r="I421" s="22" t="s">
        <v>10</v>
      </c>
      <c r="J421" s="22" t="s">
        <v>10</v>
      </c>
      <c r="K421" s="97">
        <v>0.26944444444444443</v>
      </c>
      <c r="L421" s="97">
        <v>0.2722222222222222</v>
      </c>
      <c r="M421" s="22" t="s">
        <v>47</v>
      </c>
      <c r="N421" s="23">
        <v>0.31527777777777777</v>
      </c>
      <c r="O421" s="22" t="s">
        <v>17</v>
      </c>
      <c r="P421" s="22" t="str">
        <f t="shared" si="411"/>
        <v>OK</v>
      </c>
      <c r="Q421" s="37">
        <f t="shared" si="412"/>
        <v>4.3055555555555569E-2</v>
      </c>
      <c r="R421" s="37">
        <f t="shared" si="413"/>
        <v>2.7777777777777679E-3</v>
      </c>
      <c r="S421" s="37">
        <f t="shared" si="414"/>
        <v>4.5833333333333337E-2</v>
      </c>
      <c r="T421" s="37">
        <f t="shared" si="416"/>
        <v>5.5555555555555358E-3</v>
      </c>
      <c r="U421" s="22">
        <v>38.700000000000003</v>
      </c>
      <c r="V421" s="22">
        <f>INDEX('Počty dní'!F:J,MATCH(E421,'Počty dní'!H:H,0),4)</f>
        <v>47</v>
      </c>
      <c r="W421" s="29">
        <f t="shared" si="415"/>
        <v>1818.9</v>
      </c>
    </row>
    <row r="422" spans="1:24" x14ac:dyDescent="0.3">
      <c r="A422" s="28">
        <v>636</v>
      </c>
      <c r="B422" s="22">
        <v>6136</v>
      </c>
      <c r="C422" s="22" t="s">
        <v>2</v>
      </c>
      <c r="D422" s="22"/>
      <c r="E422" s="22" t="str">
        <f>CONCATENATE(C422,D422)</f>
        <v>X</v>
      </c>
      <c r="F422" s="22" t="s">
        <v>136</v>
      </c>
      <c r="G422" s="22">
        <v>5</v>
      </c>
      <c r="H422" s="22" t="str">
        <f>CONCATENATE(F422,"/",G422)</f>
        <v>XXX481/5</v>
      </c>
      <c r="I422" s="22" t="s">
        <v>10</v>
      </c>
      <c r="J422" s="22" t="s">
        <v>10</v>
      </c>
      <c r="K422" s="97">
        <v>0.52222222222222225</v>
      </c>
      <c r="L422" s="97">
        <v>0.52430555555555558</v>
      </c>
      <c r="M422" s="22" t="s">
        <v>17</v>
      </c>
      <c r="N422" s="23">
        <v>0.55555555555555558</v>
      </c>
      <c r="O422" s="22" t="s">
        <v>42</v>
      </c>
      <c r="P422" s="22" t="str">
        <f t="shared" si="411"/>
        <v>OK</v>
      </c>
      <c r="Q422" s="37">
        <f t="shared" si="412"/>
        <v>3.125E-2</v>
      </c>
      <c r="R422" s="37">
        <f t="shared" si="413"/>
        <v>2.0833333333333259E-3</v>
      </c>
      <c r="S422" s="37">
        <f t="shared" si="414"/>
        <v>3.3333333333333326E-2</v>
      </c>
      <c r="T422" s="37">
        <f t="shared" si="416"/>
        <v>0.20694444444444449</v>
      </c>
      <c r="U422" s="22">
        <v>28.7</v>
      </c>
      <c r="V422" s="22">
        <f>INDEX('Počty dní'!F:J,MATCH(E422,'Počty dní'!H:H,0),4)</f>
        <v>47</v>
      </c>
      <c r="W422" s="29">
        <f>V422*U422</f>
        <v>1348.8999999999999</v>
      </c>
    </row>
    <row r="423" spans="1:24" x14ac:dyDescent="0.3">
      <c r="A423" s="28">
        <v>636</v>
      </c>
      <c r="B423" s="22">
        <v>6136</v>
      </c>
      <c r="C423" s="22" t="s">
        <v>2</v>
      </c>
      <c r="D423" s="22"/>
      <c r="E423" s="22" t="str">
        <f>CONCATENATE(C423,D423)</f>
        <v>X</v>
      </c>
      <c r="F423" s="22" t="s">
        <v>136</v>
      </c>
      <c r="G423" s="22">
        <v>12</v>
      </c>
      <c r="H423" s="22" t="str">
        <f>CONCATENATE(F423,"/",G423)</f>
        <v>XXX481/12</v>
      </c>
      <c r="I423" s="22" t="s">
        <v>10</v>
      </c>
      <c r="J423" s="22" t="s">
        <v>10</v>
      </c>
      <c r="K423" s="97">
        <v>0.5625</v>
      </c>
      <c r="L423" s="97">
        <v>0.56388888888888888</v>
      </c>
      <c r="M423" s="22" t="s">
        <v>42</v>
      </c>
      <c r="N423" s="23">
        <v>0.60069444444444442</v>
      </c>
      <c r="O423" s="22" t="s">
        <v>17</v>
      </c>
      <c r="P423" s="22" t="str">
        <f t="shared" si="411"/>
        <v>OK</v>
      </c>
      <c r="Q423" s="37">
        <f t="shared" si="412"/>
        <v>3.6805555555555536E-2</v>
      </c>
      <c r="R423" s="37">
        <f t="shared" si="413"/>
        <v>1.388888888888884E-3</v>
      </c>
      <c r="S423" s="37">
        <f t="shared" si="414"/>
        <v>3.819444444444442E-2</v>
      </c>
      <c r="T423" s="37">
        <f t="shared" si="416"/>
        <v>6.9444444444444198E-3</v>
      </c>
      <c r="U423" s="22">
        <v>32.6</v>
      </c>
      <c r="V423" s="22">
        <f>INDEX('Počty dní'!F:J,MATCH(E423,'Počty dní'!H:H,0),4)</f>
        <v>47</v>
      </c>
      <c r="W423" s="29">
        <f>V423*U423</f>
        <v>1532.2</v>
      </c>
    </row>
    <row r="424" spans="1:24" x14ac:dyDescent="0.3">
      <c r="A424" s="28">
        <v>636</v>
      </c>
      <c r="B424" s="22">
        <v>6136</v>
      </c>
      <c r="C424" s="22" t="s">
        <v>2</v>
      </c>
      <c r="D424" s="22"/>
      <c r="E424" s="22" t="str">
        <f>CONCATENATE(C424,D424)</f>
        <v>X</v>
      </c>
      <c r="F424" s="22" t="s">
        <v>136</v>
      </c>
      <c r="G424" s="22">
        <v>9</v>
      </c>
      <c r="H424" s="22" t="str">
        <f>CONCATENATE(F424,"/",G424)</f>
        <v>XXX481/9</v>
      </c>
      <c r="I424" s="22" t="s">
        <v>10</v>
      </c>
      <c r="J424" s="22" t="s">
        <v>10</v>
      </c>
      <c r="K424" s="97">
        <v>0.60416666666666663</v>
      </c>
      <c r="L424" s="97">
        <v>0.60763888888888895</v>
      </c>
      <c r="M424" s="22" t="s">
        <v>17</v>
      </c>
      <c r="N424" s="23">
        <v>0.64444444444444449</v>
      </c>
      <c r="O424" s="22" t="s">
        <v>42</v>
      </c>
      <c r="P424" s="22" t="str">
        <f t="shared" si="411"/>
        <v>OK</v>
      </c>
      <c r="Q424" s="37">
        <f t="shared" si="412"/>
        <v>3.6805555555555536E-2</v>
      </c>
      <c r="R424" s="37">
        <f t="shared" si="413"/>
        <v>3.4722222222223209E-3</v>
      </c>
      <c r="S424" s="37">
        <f t="shared" si="414"/>
        <v>4.0277777777777857E-2</v>
      </c>
      <c r="T424" s="37">
        <f t="shared" si="416"/>
        <v>3.4722222222222099E-3</v>
      </c>
      <c r="U424" s="22">
        <v>32.9</v>
      </c>
      <c r="V424" s="22">
        <f>INDEX('Počty dní'!F:J,MATCH(E424,'Počty dní'!H:H,0),4)</f>
        <v>47</v>
      </c>
      <c r="W424" s="29">
        <f>V424*U424</f>
        <v>1546.3</v>
      </c>
    </row>
    <row r="425" spans="1:24" x14ac:dyDescent="0.3">
      <c r="A425" s="28">
        <v>636</v>
      </c>
      <c r="B425" s="22">
        <v>6136</v>
      </c>
      <c r="C425" s="22" t="s">
        <v>2</v>
      </c>
      <c r="D425" s="22"/>
      <c r="E425" s="22" t="str">
        <f>CONCATENATE(C425,D425)</f>
        <v>X</v>
      </c>
      <c r="F425" s="22" t="s">
        <v>136</v>
      </c>
      <c r="G425" s="22">
        <v>14</v>
      </c>
      <c r="H425" s="22" t="str">
        <f>CONCATENATE(F425,"/",G425)</f>
        <v>XXX481/14</v>
      </c>
      <c r="I425" s="22" t="s">
        <v>10</v>
      </c>
      <c r="J425" s="22" t="s">
        <v>10</v>
      </c>
      <c r="K425" s="97">
        <v>0.65138888888888891</v>
      </c>
      <c r="L425" s="97">
        <v>0.65277777777777779</v>
      </c>
      <c r="M425" s="22" t="s">
        <v>42</v>
      </c>
      <c r="N425" s="23">
        <v>0.68402777777777779</v>
      </c>
      <c r="O425" s="22" t="s">
        <v>17</v>
      </c>
      <c r="P425" s="22" t="str">
        <f t="shared" si="411"/>
        <v>OK</v>
      </c>
      <c r="Q425" s="37">
        <f t="shared" si="412"/>
        <v>3.125E-2</v>
      </c>
      <c r="R425" s="37">
        <f t="shared" si="413"/>
        <v>1.388888888888884E-3</v>
      </c>
      <c r="S425" s="37">
        <f t="shared" si="414"/>
        <v>3.2638888888888884E-2</v>
      </c>
      <c r="T425" s="37">
        <f t="shared" si="416"/>
        <v>6.9444444444444198E-3</v>
      </c>
      <c r="U425" s="22">
        <v>28.7</v>
      </c>
      <c r="V425" s="22">
        <f>INDEX('Počty dní'!F:J,MATCH(E425,'Počty dní'!H:H,0),4)</f>
        <v>47</v>
      </c>
      <c r="W425" s="29">
        <f>V425*U425</f>
        <v>1348.8999999999999</v>
      </c>
    </row>
    <row r="426" spans="1:24" ht="15" thickBot="1" x14ac:dyDescent="0.35">
      <c r="A426" s="30">
        <v>636</v>
      </c>
      <c r="B426" s="31">
        <v>6136</v>
      </c>
      <c r="C426" s="31" t="s">
        <v>2</v>
      </c>
      <c r="D426" s="31"/>
      <c r="E426" s="31" t="str">
        <f t="shared" si="409"/>
        <v>X</v>
      </c>
      <c r="F426" s="31" t="s">
        <v>131</v>
      </c>
      <c r="G426" s="31">
        <v>9</v>
      </c>
      <c r="H426" s="31" t="str">
        <f t="shared" si="410"/>
        <v>XXX456/9</v>
      </c>
      <c r="I426" s="31" t="s">
        <v>10</v>
      </c>
      <c r="J426" s="31" t="s">
        <v>10</v>
      </c>
      <c r="K426" s="98">
        <v>0.73263888888888884</v>
      </c>
      <c r="L426" s="98">
        <v>0.73402777777777783</v>
      </c>
      <c r="M426" s="31" t="s">
        <v>17</v>
      </c>
      <c r="N426" s="32">
        <v>0.74861111111111101</v>
      </c>
      <c r="O426" s="31" t="s">
        <v>46</v>
      </c>
      <c r="P426" s="31"/>
      <c r="Q426" s="38">
        <f t="shared" si="412"/>
        <v>1.4583333333333171E-2</v>
      </c>
      <c r="R426" s="38">
        <f t="shared" si="413"/>
        <v>1.388888888888995E-3</v>
      </c>
      <c r="S426" s="38">
        <f t="shared" si="414"/>
        <v>1.5972222222222165E-2</v>
      </c>
      <c r="T426" s="38">
        <f t="shared" si="416"/>
        <v>4.8611111111111049E-2</v>
      </c>
      <c r="U426" s="31">
        <v>12.2</v>
      </c>
      <c r="V426" s="31">
        <f>INDEX('Počty dní'!F:J,MATCH(E426,'Počty dní'!H:H,0),4)</f>
        <v>47</v>
      </c>
      <c r="W426" s="33">
        <f t="shared" si="415"/>
        <v>573.4</v>
      </c>
    </row>
    <row r="427" spans="1:24" ht="15" thickBot="1" x14ac:dyDescent="0.35">
      <c r="A427" s="8" t="str">
        <f ca="1">CONCATENATE(INDIRECT("R[-3]C[0]",FALSE),"celkem")</f>
        <v>636celkem</v>
      </c>
      <c r="B427" s="9"/>
      <c r="C427" s="9" t="str">
        <f ca="1">INDIRECT("R[-1]C[12]",FALSE)</f>
        <v>Vladislav,Střížov</v>
      </c>
      <c r="D427" s="10"/>
      <c r="E427" s="9"/>
      <c r="F427" s="10"/>
      <c r="G427" s="11"/>
      <c r="H427" s="12"/>
      <c r="I427" s="13"/>
      <c r="J427" s="14" t="str">
        <f ca="1">INDIRECT("R[-2]C[0]",FALSE)</f>
        <v>S</v>
      </c>
      <c r="K427" s="99"/>
      <c r="L427" s="100"/>
      <c r="M427" s="17"/>
      <c r="N427" s="16"/>
      <c r="O427" s="18"/>
      <c r="P427" s="9"/>
      <c r="Q427" s="39">
        <f>SUM(Q419:Q426)</f>
        <v>0.24930555555555536</v>
      </c>
      <c r="R427" s="39">
        <f>SUM(R419:R426)</f>
        <v>1.4583333333333504E-2</v>
      </c>
      <c r="S427" s="39">
        <f>SUM(S419:S426)</f>
        <v>0.26388888888888884</v>
      </c>
      <c r="T427" s="39">
        <f>SUM(T419:T426)</f>
        <v>0.28055555555555545</v>
      </c>
      <c r="U427" s="19">
        <f>SUM(U419:U426)</f>
        <v>229.1</v>
      </c>
      <c r="V427" s="20"/>
      <c r="W427" s="21">
        <f>SUM(W419:W426)</f>
        <v>10767.699999999999</v>
      </c>
      <c r="X427" s="7"/>
    </row>
    <row r="429" spans="1:24" ht="15" thickBot="1" x14ac:dyDescent="0.35">
      <c r="L429" s="95"/>
      <c r="N429" s="1"/>
    </row>
    <row r="430" spans="1:24" x14ac:dyDescent="0.3">
      <c r="A430" s="24">
        <v>637</v>
      </c>
      <c r="B430" s="25">
        <v>6137</v>
      </c>
      <c r="C430" s="25" t="s">
        <v>2</v>
      </c>
      <c r="D430" s="25"/>
      <c r="E430" s="25" t="str">
        <f t="shared" ref="E430:E437" si="417">CONCATENATE(C430,D430)</f>
        <v>X</v>
      </c>
      <c r="F430" s="25" t="s">
        <v>137</v>
      </c>
      <c r="G430" s="25">
        <v>52</v>
      </c>
      <c r="H430" s="25" t="str">
        <f t="shared" ref="H430:H437" si="418">CONCATENATE(F430,"/",G430)</f>
        <v>XXX482/52</v>
      </c>
      <c r="I430" s="25" t="s">
        <v>10</v>
      </c>
      <c r="J430" s="25" t="s">
        <v>11</v>
      </c>
      <c r="K430" s="96">
        <v>0.17986111111111111</v>
      </c>
      <c r="L430" s="96">
        <v>0.18055555555555555</v>
      </c>
      <c r="M430" s="25" t="s">
        <v>49</v>
      </c>
      <c r="N430" s="26">
        <v>0.1875</v>
      </c>
      <c r="O430" s="25" t="s">
        <v>48</v>
      </c>
      <c r="P430" s="25" t="str">
        <f t="shared" ref="P430:P436" si="419">IF(M431=O430,"OK","POZOR")</f>
        <v>OK</v>
      </c>
      <c r="Q430" s="36">
        <f t="shared" ref="Q430:Q437" si="420">IF(ISNUMBER(G430),N430-L430,IF(F430="přejezd",N430-L430,0))</f>
        <v>6.9444444444444475E-3</v>
      </c>
      <c r="R430" s="36">
        <f t="shared" ref="R430:R437" si="421">IF(ISNUMBER(G430),L430-K430,0)</f>
        <v>6.9444444444444198E-4</v>
      </c>
      <c r="S430" s="36">
        <f t="shared" ref="S430:S437" si="422">Q430+R430</f>
        <v>7.6388888888888895E-3</v>
      </c>
      <c r="T430" s="36"/>
      <c r="U430" s="25">
        <v>7.1</v>
      </c>
      <c r="V430" s="25">
        <f>INDEX('Počty dní'!F:J,MATCH(E430,'Počty dní'!H:H,0),4)</f>
        <v>47</v>
      </c>
      <c r="W430" s="27">
        <f t="shared" ref="W430:W437" si="423">V430*U430</f>
        <v>333.7</v>
      </c>
    </row>
    <row r="431" spans="1:24" x14ac:dyDescent="0.3">
      <c r="A431" s="28">
        <v>637</v>
      </c>
      <c r="B431" s="22">
        <v>6137</v>
      </c>
      <c r="C431" s="22" t="s">
        <v>2</v>
      </c>
      <c r="D431" s="22"/>
      <c r="E431" s="22" t="str">
        <f t="shared" si="417"/>
        <v>X</v>
      </c>
      <c r="F431" s="22" t="s">
        <v>137</v>
      </c>
      <c r="G431" s="22">
        <v>53</v>
      </c>
      <c r="H431" s="22" t="str">
        <f t="shared" si="418"/>
        <v>XXX482/53</v>
      </c>
      <c r="I431" s="22" t="s">
        <v>10</v>
      </c>
      <c r="J431" s="22" t="s">
        <v>11</v>
      </c>
      <c r="K431" s="97">
        <v>0.24930555555555556</v>
      </c>
      <c r="L431" s="97">
        <v>0.25</v>
      </c>
      <c r="M431" s="22" t="s">
        <v>48</v>
      </c>
      <c r="N431" s="23">
        <v>0.25555555555555559</v>
      </c>
      <c r="O431" s="22" t="s">
        <v>49</v>
      </c>
      <c r="P431" s="22" t="str">
        <f t="shared" si="419"/>
        <v>OK</v>
      </c>
      <c r="Q431" s="37">
        <f t="shared" si="420"/>
        <v>5.5555555555555913E-3</v>
      </c>
      <c r="R431" s="37">
        <f t="shared" si="421"/>
        <v>6.9444444444444198E-4</v>
      </c>
      <c r="S431" s="37">
        <f t="shared" si="422"/>
        <v>6.2500000000000333E-3</v>
      </c>
      <c r="T431" s="37">
        <f t="shared" ref="T431:T437" si="424">K431-N430</f>
        <v>6.1805555555555558E-2</v>
      </c>
      <c r="U431" s="22">
        <v>4.3</v>
      </c>
      <c r="V431" s="22">
        <f>INDEX('Počty dní'!F:J,MATCH(E431,'Počty dní'!H:H,0),4)</f>
        <v>47</v>
      </c>
      <c r="W431" s="29">
        <f t="shared" si="423"/>
        <v>202.1</v>
      </c>
    </row>
    <row r="432" spans="1:24" x14ac:dyDescent="0.3">
      <c r="A432" s="28">
        <v>637</v>
      </c>
      <c r="B432" s="22">
        <v>6137</v>
      </c>
      <c r="C432" s="22" t="s">
        <v>2</v>
      </c>
      <c r="D432" s="22"/>
      <c r="E432" s="22" t="str">
        <f t="shared" si="417"/>
        <v>X</v>
      </c>
      <c r="F432" s="22" t="s">
        <v>137</v>
      </c>
      <c r="G432" s="22">
        <v>6</v>
      </c>
      <c r="H432" s="22" t="str">
        <f t="shared" si="418"/>
        <v>XXX482/6</v>
      </c>
      <c r="I432" s="22" t="s">
        <v>11</v>
      </c>
      <c r="J432" s="22" t="s">
        <v>11</v>
      </c>
      <c r="K432" s="97">
        <v>0.26180555555555557</v>
      </c>
      <c r="L432" s="97">
        <v>0.2638888888888889</v>
      </c>
      <c r="M432" s="22" t="s">
        <v>49</v>
      </c>
      <c r="N432" s="23">
        <v>0.30624999999999997</v>
      </c>
      <c r="O432" s="22" t="s">
        <v>17</v>
      </c>
      <c r="P432" s="22" t="str">
        <f t="shared" si="419"/>
        <v>OK</v>
      </c>
      <c r="Q432" s="37">
        <f t="shared" si="420"/>
        <v>4.2361111111111072E-2</v>
      </c>
      <c r="R432" s="37">
        <f t="shared" si="421"/>
        <v>2.0833333333333259E-3</v>
      </c>
      <c r="S432" s="37">
        <f t="shared" si="422"/>
        <v>4.4444444444444398E-2</v>
      </c>
      <c r="T432" s="37">
        <f t="shared" si="424"/>
        <v>6.2499999999999778E-3</v>
      </c>
      <c r="U432" s="22">
        <v>35.200000000000003</v>
      </c>
      <c r="V432" s="22">
        <f>INDEX('Počty dní'!F:J,MATCH(E432,'Počty dní'!H:H,0),4)</f>
        <v>47</v>
      </c>
      <c r="W432" s="29">
        <f t="shared" si="423"/>
        <v>1654.4</v>
      </c>
    </row>
    <row r="433" spans="1:24" x14ac:dyDescent="0.3">
      <c r="A433" s="28">
        <v>637</v>
      </c>
      <c r="B433" s="22">
        <v>6137</v>
      </c>
      <c r="C433" s="22" t="s">
        <v>2</v>
      </c>
      <c r="D433" s="22"/>
      <c r="E433" s="22" t="str">
        <f>CONCATENATE(C433,D433)</f>
        <v>X</v>
      </c>
      <c r="F433" s="22" t="s">
        <v>130</v>
      </c>
      <c r="G433" s="22">
        <v>5</v>
      </c>
      <c r="H433" s="22" t="str">
        <f>CONCATENATE(F433,"/",G433)</f>
        <v>XXX422/5</v>
      </c>
      <c r="I433" s="22" t="s">
        <v>10</v>
      </c>
      <c r="J433" s="22" t="s">
        <v>11</v>
      </c>
      <c r="K433" s="97">
        <v>0.42708333333333331</v>
      </c>
      <c r="L433" s="97">
        <v>0.4291666666666667</v>
      </c>
      <c r="M433" s="22" t="s">
        <v>17</v>
      </c>
      <c r="N433" s="23">
        <v>0.47638888888888892</v>
      </c>
      <c r="O433" s="22" t="s">
        <v>47</v>
      </c>
      <c r="P433" s="22" t="str">
        <f t="shared" si="419"/>
        <v>OK</v>
      </c>
      <c r="Q433" s="37">
        <f t="shared" si="420"/>
        <v>4.7222222222222221E-2</v>
      </c>
      <c r="R433" s="37">
        <f t="shared" si="421"/>
        <v>2.0833333333333814E-3</v>
      </c>
      <c r="S433" s="37">
        <f t="shared" si="422"/>
        <v>4.9305555555555602E-2</v>
      </c>
      <c r="T433" s="37">
        <f t="shared" si="424"/>
        <v>0.12083333333333335</v>
      </c>
      <c r="U433" s="22">
        <v>43.1</v>
      </c>
      <c r="V433" s="22">
        <f>INDEX('Počty dní'!F:J,MATCH(E433,'Počty dní'!H:H,0),4)</f>
        <v>47</v>
      </c>
      <c r="W433" s="29">
        <f>V433*U433</f>
        <v>2025.7</v>
      </c>
    </row>
    <row r="434" spans="1:24" x14ac:dyDescent="0.3">
      <c r="A434" s="28">
        <v>637</v>
      </c>
      <c r="B434" s="22">
        <v>6137</v>
      </c>
      <c r="C434" s="22" t="s">
        <v>2</v>
      </c>
      <c r="D434" s="22"/>
      <c r="E434" s="22" t="str">
        <f>CONCATENATE(C434,D434)</f>
        <v>X</v>
      </c>
      <c r="F434" s="22" t="s">
        <v>130</v>
      </c>
      <c r="G434" s="22">
        <v>12</v>
      </c>
      <c r="H434" s="22" t="str">
        <f>CONCATENATE(F434,"/",G434)</f>
        <v>XXX422/12</v>
      </c>
      <c r="I434" s="22" t="s">
        <v>10</v>
      </c>
      <c r="J434" s="22" t="s">
        <v>11</v>
      </c>
      <c r="K434" s="97">
        <v>0.52083333333333337</v>
      </c>
      <c r="L434" s="97">
        <v>0.52222222222222225</v>
      </c>
      <c r="M434" s="22" t="s">
        <v>47</v>
      </c>
      <c r="N434" s="23">
        <v>0.57222222222222219</v>
      </c>
      <c r="O434" s="22" t="s">
        <v>17</v>
      </c>
      <c r="P434" s="22" t="str">
        <f t="shared" si="419"/>
        <v>OK</v>
      </c>
      <c r="Q434" s="37">
        <f t="shared" si="420"/>
        <v>4.9999999999999933E-2</v>
      </c>
      <c r="R434" s="37">
        <f t="shared" si="421"/>
        <v>1.388888888888884E-3</v>
      </c>
      <c r="S434" s="37">
        <f t="shared" si="422"/>
        <v>5.1388888888888817E-2</v>
      </c>
      <c r="T434" s="37">
        <f t="shared" si="424"/>
        <v>4.4444444444444453E-2</v>
      </c>
      <c r="U434" s="22">
        <v>44.1</v>
      </c>
      <c r="V434" s="22">
        <f>INDEX('Počty dní'!F:J,MATCH(E434,'Počty dní'!H:H,0),4)</f>
        <v>47</v>
      </c>
      <c r="W434" s="29">
        <f>V434*U434</f>
        <v>2072.7000000000003</v>
      </c>
    </row>
    <row r="435" spans="1:24" x14ac:dyDescent="0.3">
      <c r="A435" s="28">
        <v>637</v>
      </c>
      <c r="B435" s="22">
        <v>6137</v>
      </c>
      <c r="C435" s="22" t="s">
        <v>2</v>
      </c>
      <c r="D435" s="22"/>
      <c r="E435" s="22" t="str">
        <f t="shared" si="417"/>
        <v>X</v>
      </c>
      <c r="F435" s="22" t="s">
        <v>137</v>
      </c>
      <c r="G435" s="22">
        <v>11</v>
      </c>
      <c r="H435" s="22" t="str">
        <f t="shared" si="418"/>
        <v>XXX482/11</v>
      </c>
      <c r="I435" s="22" t="s">
        <v>10</v>
      </c>
      <c r="J435" s="22" t="s">
        <v>11</v>
      </c>
      <c r="K435" s="97">
        <v>0.61319444444444449</v>
      </c>
      <c r="L435" s="97">
        <v>0.6166666666666667</v>
      </c>
      <c r="M435" s="22" t="s">
        <v>17</v>
      </c>
      <c r="N435" s="23">
        <v>0.65694444444444444</v>
      </c>
      <c r="O435" s="22" t="s">
        <v>49</v>
      </c>
      <c r="P435" s="22" t="str">
        <f t="shared" si="419"/>
        <v>OK</v>
      </c>
      <c r="Q435" s="37">
        <f t="shared" si="420"/>
        <v>4.0277777777777746E-2</v>
      </c>
      <c r="R435" s="37">
        <f t="shared" si="421"/>
        <v>3.4722222222222099E-3</v>
      </c>
      <c r="S435" s="37">
        <f t="shared" si="422"/>
        <v>4.3749999999999956E-2</v>
      </c>
      <c r="T435" s="37">
        <f t="shared" si="424"/>
        <v>4.0972222222222299E-2</v>
      </c>
      <c r="U435" s="22">
        <v>35.200000000000003</v>
      </c>
      <c r="V435" s="22">
        <f>INDEX('Počty dní'!F:J,MATCH(E435,'Počty dní'!H:H,0),4)</f>
        <v>47</v>
      </c>
      <c r="W435" s="29">
        <f t="shared" si="423"/>
        <v>1654.4</v>
      </c>
    </row>
    <row r="436" spans="1:24" x14ac:dyDescent="0.3">
      <c r="A436" s="28">
        <v>637</v>
      </c>
      <c r="B436" s="22">
        <v>6137</v>
      </c>
      <c r="C436" s="22" t="s">
        <v>2</v>
      </c>
      <c r="D436" s="22"/>
      <c r="E436" s="22" t="str">
        <f t="shared" si="417"/>
        <v>X</v>
      </c>
      <c r="F436" s="22" t="s">
        <v>137</v>
      </c>
      <c r="G436" s="22">
        <v>56</v>
      </c>
      <c r="H436" s="22" t="str">
        <f t="shared" si="418"/>
        <v>XXX482/56</v>
      </c>
      <c r="I436" s="22" t="s">
        <v>10</v>
      </c>
      <c r="J436" s="22" t="s">
        <v>11</v>
      </c>
      <c r="K436" s="97">
        <v>0.65763888888888888</v>
      </c>
      <c r="L436" s="97">
        <v>0.65833333333333333</v>
      </c>
      <c r="M436" s="22" t="s">
        <v>49</v>
      </c>
      <c r="N436" s="23">
        <v>0.66249999999999998</v>
      </c>
      <c r="O436" s="22" t="s">
        <v>48</v>
      </c>
      <c r="P436" s="22" t="str">
        <f t="shared" si="419"/>
        <v>OK</v>
      </c>
      <c r="Q436" s="37">
        <f t="shared" si="420"/>
        <v>4.1666666666666519E-3</v>
      </c>
      <c r="R436" s="37">
        <f t="shared" si="421"/>
        <v>6.9444444444444198E-4</v>
      </c>
      <c r="S436" s="37">
        <f t="shared" si="422"/>
        <v>4.8611111111110938E-3</v>
      </c>
      <c r="T436" s="37">
        <f t="shared" si="424"/>
        <v>6.9444444444444198E-4</v>
      </c>
      <c r="U436" s="22">
        <v>4.3</v>
      </c>
      <c r="V436" s="22">
        <f>INDEX('Počty dní'!F:J,MATCH(E436,'Počty dní'!H:H,0),4)</f>
        <v>47</v>
      </c>
      <c r="W436" s="29">
        <f t="shared" si="423"/>
        <v>202.1</v>
      </c>
    </row>
    <row r="437" spans="1:24" ht="15" thickBot="1" x14ac:dyDescent="0.35">
      <c r="A437" s="30">
        <v>637</v>
      </c>
      <c r="B437" s="31">
        <v>6137</v>
      </c>
      <c r="C437" s="31" t="s">
        <v>2</v>
      </c>
      <c r="D437" s="31"/>
      <c r="E437" s="31" t="str">
        <f t="shared" si="417"/>
        <v>X</v>
      </c>
      <c r="F437" s="31" t="s">
        <v>137</v>
      </c>
      <c r="G437" s="31">
        <v>57</v>
      </c>
      <c r="H437" s="31" t="str">
        <f t="shared" si="418"/>
        <v>XXX482/57</v>
      </c>
      <c r="I437" s="31" t="s">
        <v>10</v>
      </c>
      <c r="J437" s="31" t="s">
        <v>11</v>
      </c>
      <c r="K437" s="98">
        <v>0.70972222222222225</v>
      </c>
      <c r="L437" s="98">
        <v>0.71180555555555547</v>
      </c>
      <c r="M437" s="31" t="s">
        <v>48</v>
      </c>
      <c r="N437" s="32">
        <v>0.72013888888888899</v>
      </c>
      <c r="O437" s="31" t="s">
        <v>49</v>
      </c>
      <c r="P437" s="31"/>
      <c r="Q437" s="38">
        <f t="shared" si="420"/>
        <v>8.3333333333335258E-3</v>
      </c>
      <c r="R437" s="38">
        <f t="shared" si="421"/>
        <v>2.0833333333332149E-3</v>
      </c>
      <c r="S437" s="38">
        <f t="shared" si="422"/>
        <v>1.0416666666666741E-2</v>
      </c>
      <c r="T437" s="38">
        <f t="shared" si="424"/>
        <v>4.7222222222222276E-2</v>
      </c>
      <c r="U437" s="31">
        <v>7.1</v>
      </c>
      <c r="V437" s="31">
        <f>INDEX('Počty dní'!F:J,MATCH(E437,'Počty dní'!H:H,0),4)</f>
        <v>47</v>
      </c>
      <c r="W437" s="33">
        <f t="shared" si="423"/>
        <v>333.7</v>
      </c>
    </row>
    <row r="438" spans="1:24" ht="15" thickBot="1" x14ac:dyDescent="0.35">
      <c r="A438" s="8" t="str">
        <f ca="1">CONCATENATE(INDIRECT("R[-3]C[0]",FALSE),"celkem")</f>
        <v>637celkem</v>
      </c>
      <c r="B438" s="9"/>
      <c r="C438" s="9" t="str">
        <f ca="1">INDIRECT("R[-1]C[12]",FALSE)</f>
        <v>Biskupice-Pulkov,Biskupice</v>
      </c>
      <c r="D438" s="10"/>
      <c r="E438" s="9"/>
      <c r="F438" s="10"/>
      <c r="G438" s="11"/>
      <c r="H438" s="12"/>
      <c r="I438" s="13"/>
      <c r="J438" s="14" t="str">
        <f ca="1">INDIRECT("R[-2]C[0]",FALSE)</f>
        <v>V</v>
      </c>
      <c r="K438" s="99"/>
      <c r="L438" s="100"/>
      <c r="M438" s="17"/>
      <c r="N438" s="16"/>
      <c r="O438" s="18"/>
      <c r="P438" s="9"/>
      <c r="Q438" s="39">
        <f>SUM(Q430:Q437)</f>
        <v>0.20486111111111119</v>
      </c>
      <c r="R438" s="39">
        <f>SUM(R430:R437)</f>
        <v>1.3194444444444342E-2</v>
      </c>
      <c r="S438" s="39">
        <f>SUM(S430:S437)</f>
        <v>0.21805555555555553</v>
      </c>
      <c r="T438" s="39">
        <f>SUM(T430:T437)</f>
        <v>0.32222222222222235</v>
      </c>
      <c r="U438" s="19">
        <f>SUM(U430:U437)</f>
        <v>180.4</v>
      </c>
      <c r="V438" s="20"/>
      <c r="W438" s="21">
        <f>SUM(W430:W437)</f>
        <v>8478.8000000000011</v>
      </c>
      <c r="X438" s="7"/>
    </row>
    <row r="439" spans="1:24" x14ac:dyDescent="0.3">
      <c r="L439" s="95"/>
      <c r="N439" s="1"/>
    </row>
    <row r="440" spans="1:24" ht="15" thickBot="1" x14ac:dyDescent="0.35"/>
    <row r="441" spans="1:24" x14ac:dyDescent="0.3">
      <c r="A441" s="24">
        <v>638</v>
      </c>
      <c r="B441" s="25">
        <v>6138</v>
      </c>
      <c r="C441" s="25" t="s">
        <v>2</v>
      </c>
      <c r="D441" s="25"/>
      <c r="E441" s="25" t="str">
        <f t="shared" ref="E441:E450" si="425">CONCATENATE(C441,D441)</f>
        <v>X</v>
      </c>
      <c r="F441" s="25" t="s">
        <v>137</v>
      </c>
      <c r="G441" s="25">
        <v>51</v>
      </c>
      <c r="H441" s="25" t="str">
        <f t="shared" ref="H441:H450" si="426">CONCATENATE(F441,"/",G441)</f>
        <v>XXX482/51</v>
      </c>
      <c r="I441" s="25" t="s">
        <v>10</v>
      </c>
      <c r="J441" s="25" t="s">
        <v>10</v>
      </c>
      <c r="K441" s="96">
        <v>0.21597222222222223</v>
      </c>
      <c r="L441" s="96">
        <v>0.21666666666666667</v>
      </c>
      <c r="M441" s="25" t="s">
        <v>43</v>
      </c>
      <c r="N441" s="26">
        <v>0.22291666666666665</v>
      </c>
      <c r="O441" s="25" t="s">
        <v>47</v>
      </c>
      <c r="P441" s="25" t="str">
        <f t="shared" ref="P441:P449" si="427">IF(M442=O441,"OK","POZOR")</f>
        <v>OK</v>
      </c>
      <c r="Q441" s="36">
        <f t="shared" ref="Q441:Q450" si="428">IF(ISNUMBER(G441),N441-L441,IF(F441="přejezd",N441-L441,0))</f>
        <v>6.2499999999999778E-3</v>
      </c>
      <c r="R441" s="36">
        <f t="shared" ref="R441:R450" si="429">IF(ISNUMBER(G441),L441-K441,0)</f>
        <v>6.9444444444444198E-4</v>
      </c>
      <c r="S441" s="36">
        <f t="shared" ref="S441:S450" si="430">Q441+R441</f>
        <v>6.9444444444444198E-3</v>
      </c>
      <c r="T441" s="36"/>
      <c r="U441" s="25">
        <v>6</v>
      </c>
      <c r="V441" s="25">
        <f>INDEX('Počty dní'!F:J,MATCH(E441,'Počty dní'!H:H,0),4)</f>
        <v>47</v>
      </c>
      <c r="W441" s="27">
        <f t="shared" ref="W441:W450" si="431">V441*U441</f>
        <v>282</v>
      </c>
    </row>
    <row r="442" spans="1:24" x14ac:dyDescent="0.3">
      <c r="A442" s="28">
        <v>638</v>
      </c>
      <c r="B442" s="22">
        <v>6138</v>
      </c>
      <c r="C442" s="22" t="s">
        <v>2</v>
      </c>
      <c r="D442" s="22"/>
      <c r="E442" s="22" t="str">
        <f t="shared" si="425"/>
        <v>X</v>
      </c>
      <c r="F442" s="22" t="s">
        <v>137</v>
      </c>
      <c r="G442" s="22">
        <v>4</v>
      </c>
      <c r="H442" s="22" t="str">
        <f t="shared" si="426"/>
        <v>XXX482/4</v>
      </c>
      <c r="I442" s="22" t="s">
        <v>10</v>
      </c>
      <c r="J442" s="22" t="s">
        <v>10</v>
      </c>
      <c r="K442" s="97">
        <v>0.22291666666666665</v>
      </c>
      <c r="L442" s="97">
        <v>0.22361111111111109</v>
      </c>
      <c r="M442" s="22" t="s">
        <v>47</v>
      </c>
      <c r="N442" s="23">
        <v>0.27152777777777776</v>
      </c>
      <c r="O442" s="22" t="s">
        <v>17</v>
      </c>
      <c r="P442" s="22" t="str">
        <f t="shared" si="427"/>
        <v>OK</v>
      </c>
      <c r="Q442" s="37">
        <f t="shared" si="428"/>
        <v>4.7916666666666663E-2</v>
      </c>
      <c r="R442" s="37">
        <f t="shared" si="429"/>
        <v>6.9444444444444198E-4</v>
      </c>
      <c r="S442" s="37">
        <f t="shared" si="430"/>
        <v>4.8611111111111105E-2</v>
      </c>
      <c r="T442" s="37">
        <f t="shared" ref="T442:T450" si="432">K442-N441</f>
        <v>0</v>
      </c>
      <c r="U442" s="22">
        <v>43.1</v>
      </c>
      <c r="V442" s="22">
        <f>INDEX('Počty dní'!F:J,MATCH(E442,'Počty dní'!H:H,0),4)</f>
        <v>47</v>
      </c>
      <c r="W442" s="29">
        <f t="shared" si="431"/>
        <v>2025.7</v>
      </c>
    </row>
    <row r="443" spans="1:24" x14ac:dyDescent="0.3">
      <c r="A443" s="28">
        <v>638</v>
      </c>
      <c r="B443" s="22">
        <v>6138</v>
      </c>
      <c r="C443" s="22" t="s">
        <v>2</v>
      </c>
      <c r="D443" s="22"/>
      <c r="E443" s="22" t="str">
        <f t="shared" si="425"/>
        <v>X</v>
      </c>
      <c r="F443" s="22" t="s">
        <v>131</v>
      </c>
      <c r="G443" s="22">
        <v>1</v>
      </c>
      <c r="H443" s="22" t="str">
        <f t="shared" si="426"/>
        <v>XXX456/1</v>
      </c>
      <c r="I443" s="22" t="s">
        <v>10</v>
      </c>
      <c r="J443" s="22" t="s">
        <v>10</v>
      </c>
      <c r="K443" s="97">
        <v>0.27152777777777776</v>
      </c>
      <c r="L443" s="97">
        <v>0.2722222222222222</v>
      </c>
      <c r="M443" s="22" t="s">
        <v>17</v>
      </c>
      <c r="N443" s="23">
        <v>0.29444444444444445</v>
      </c>
      <c r="O443" s="22" t="s">
        <v>46</v>
      </c>
      <c r="P443" s="22" t="str">
        <f t="shared" si="427"/>
        <v>OK</v>
      </c>
      <c r="Q443" s="37">
        <f t="shared" si="428"/>
        <v>2.2222222222222254E-2</v>
      </c>
      <c r="R443" s="37">
        <f t="shared" si="429"/>
        <v>6.9444444444444198E-4</v>
      </c>
      <c r="S443" s="37">
        <f t="shared" si="430"/>
        <v>2.2916666666666696E-2</v>
      </c>
      <c r="T443" s="37">
        <f t="shared" si="432"/>
        <v>0</v>
      </c>
      <c r="U443" s="22">
        <v>19.100000000000001</v>
      </c>
      <c r="V443" s="22">
        <f>INDEX('Počty dní'!F:J,MATCH(E443,'Počty dní'!H:H,0),4)</f>
        <v>47</v>
      </c>
      <c r="W443" s="29">
        <f t="shared" si="431"/>
        <v>897.7</v>
      </c>
    </row>
    <row r="444" spans="1:24" x14ac:dyDescent="0.3">
      <c r="A444" s="28">
        <v>638</v>
      </c>
      <c r="B444" s="22">
        <v>6138</v>
      </c>
      <c r="C444" s="22" t="s">
        <v>2</v>
      </c>
      <c r="D444" s="22"/>
      <c r="E444" s="22" t="str">
        <f t="shared" si="425"/>
        <v>X</v>
      </c>
      <c r="F444" s="22" t="s">
        <v>131</v>
      </c>
      <c r="G444" s="22">
        <v>4</v>
      </c>
      <c r="H444" s="22" t="str">
        <f t="shared" si="426"/>
        <v>XXX456/4</v>
      </c>
      <c r="I444" s="22" t="s">
        <v>10</v>
      </c>
      <c r="J444" s="22" t="s">
        <v>10</v>
      </c>
      <c r="K444" s="97">
        <v>0.2951388888888889</v>
      </c>
      <c r="L444" s="97">
        <v>0.29652777777777778</v>
      </c>
      <c r="M444" s="22" t="s">
        <v>46</v>
      </c>
      <c r="N444" s="23">
        <v>0.31041666666666667</v>
      </c>
      <c r="O444" s="22" t="s">
        <v>17</v>
      </c>
      <c r="P444" s="22" t="str">
        <f t="shared" si="427"/>
        <v>OK</v>
      </c>
      <c r="Q444" s="37">
        <f t="shared" si="428"/>
        <v>1.3888888888888895E-2</v>
      </c>
      <c r="R444" s="37">
        <f t="shared" si="429"/>
        <v>1.388888888888884E-3</v>
      </c>
      <c r="S444" s="37">
        <f t="shared" si="430"/>
        <v>1.5277777777777779E-2</v>
      </c>
      <c r="T444" s="37">
        <f t="shared" si="432"/>
        <v>6.9444444444444198E-4</v>
      </c>
      <c r="U444" s="22">
        <v>12.2</v>
      </c>
      <c r="V444" s="22">
        <f>INDEX('Počty dní'!F:J,MATCH(E444,'Počty dní'!H:H,0),4)</f>
        <v>47</v>
      </c>
      <c r="W444" s="29">
        <f t="shared" si="431"/>
        <v>573.4</v>
      </c>
    </row>
    <row r="445" spans="1:24" x14ac:dyDescent="0.3">
      <c r="A445" s="28">
        <v>638</v>
      </c>
      <c r="B445" s="22">
        <v>6138</v>
      </c>
      <c r="C445" s="22" t="s">
        <v>2</v>
      </c>
      <c r="D445" s="22"/>
      <c r="E445" s="22" t="str">
        <f>CONCATENATE(C445,D445)</f>
        <v>X</v>
      </c>
      <c r="F445" s="22" t="s">
        <v>131</v>
      </c>
      <c r="G445" s="22">
        <v>3</v>
      </c>
      <c r="H445" s="22" t="str">
        <f>CONCATENATE(F445,"/",G445)</f>
        <v>XXX456/3</v>
      </c>
      <c r="I445" s="22" t="s">
        <v>10</v>
      </c>
      <c r="J445" s="22" t="s">
        <v>10</v>
      </c>
      <c r="K445" s="97">
        <v>0.39930555555555558</v>
      </c>
      <c r="L445" s="97">
        <v>0.40069444444444446</v>
      </c>
      <c r="M445" s="22" t="s">
        <v>17</v>
      </c>
      <c r="N445" s="23">
        <v>0.4152777777777778</v>
      </c>
      <c r="O445" s="22" t="s">
        <v>46</v>
      </c>
      <c r="P445" s="22" t="str">
        <f t="shared" si="427"/>
        <v>OK</v>
      </c>
      <c r="Q445" s="37">
        <f t="shared" si="428"/>
        <v>1.4583333333333337E-2</v>
      </c>
      <c r="R445" s="37">
        <f t="shared" si="429"/>
        <v>1.388888888888884E-3</v>
      </c>
      <c r="S445" s="37">
        <f t="shared" si="430"/>
        <v>1.5972222222222221E-2</v>
      </c>
      <c r="T445" s="37">
        <f t="shared" si="432"/>
        <v>8.8888888888888906E-2</v>
      </c>
      <c r="U445" s="22">
        <v>12.2</v>
      </c>
      <c r="V445" s="22">
        <f>INDEX('Počty dní'!F:J,MATCH(E445,'Počty dní'!H:H,0),4)</f>
        <v>47</v>
      </c>
      <c r="W445" s="29">
        <f>V445*U445</f>
        <v>573.4</v>
      </c>
    </row>
    <row r="446" spans="1:24" x14ac:dyDescent="0.3">
      <c r="A446" s="28">
        <v>638</v>
      </c>
      <c r="B446" s="22">
        <v>6138</v>
      </c>
      <c r="C446" s="22" t="s">
        <v>2</v>
      </c>
      <c r="D446" s="22"/>
      <c r="E446" s="22" t="str">
        <f>CONCATENATE(C446,D446)</f>
        <v>X</v>
      </c>
      <c r="F446" s="22" t="s">
        <v>131</v>
      </c>
      <c r="G446" s="22">
        <v>6</v>
      </c>
      <c r="H446" s="22" t="str">
        <f>CONCATENATE(F446,"/",G446)</f>
        <v>XXX456/6</v>
      </c>
      <c r="I446" s="22" t="s">
        <v>10</v>
      </c>
      <c r="J446" s="22" t="s">
        <v>10</v>
      </c>
      <c r="K446" s="97">
        <v>0.41597222222222219</v>
      </c>
      <c r="L446" s="97">
        <v>0.41666666666666669</v>
      </c>
      <c r="M446" s="22" t="s">
        <v>46</v>
      </c>
      <c r="N446" s="23">
        <v>0.43055555555555558</v>
      </c>
      <c r="O446" s="22" t="s">
        <v>17</v>
      </c>
      <c r="P446" s="22" t="str">
        <f t="shared" si="427"/>
        <v>OK</v>
      </c>
      <c r="Q446" s="37">
        <f t="shared" si="428"/>
        <v>1.3888888888888895E-2</v>
      </c>
      <c r="R446" s="37">
        <f t="shared" si="429"/>
        <v>6.9444444444449749E-4</v>
      </c>
      <c r="S446" s="37">
        <f t="shared" si="430"/>
        <v>1.4583333333333393E-2</v>
      </c>
      <c r="T446" s="37">
        <f t="shared" si="432"/>
        <v>6.9444444444438647E-4</v>
      </c>
      <c r="U446" s="22">
        <v>12.2</v>
      </c>
      <c r="V446" s="22">
        <f>INDEX('Počty dní'!F:J,MATCH(E446,'Počty dní'!H:H,0),4)</f>
        <v>47</v>
      </c>
      <c r="W446" s="29">
        <f>V446*U446</f>
        <v>573.4</v>
      </c>
    </row>
    <row r="447" spans="1:24" x14ac:dyDescent="0.3">
      <c r="A447" s="28">
        <v>638</v>
      </c>
      <c r="B447" s="22">
        <v>6138</v>
      </c>
      <c r="C447" s="22" t="s">
        <v>2</v>
      </c>
      <c r="D447" s="22"/>
      <c r="E447" s="22" t="str">
        <f t="shared" si="425"/>
        <v>X</v>
      </c>
      <c r="F447" s="22" t="s">
        <v>137</v>
      </c>
      <c r="G447" s="22">
        <v>13</v>
      </c>
      <c r="H447" s="22" t="str">
        <f t="shared" si="426"/>
        <v>XXX482/13</v>
      </c>
      <c r="I447" s="22" t="s">
        <v>10</v>
      </c>
      <c r="J447" s="22" t="s">
        <v>10</v>
      </c>
      <c r="K447" s="97">
        <v>0.63541666666666663</v>
      </c>
      <c r="L447" s="97">
        <v>0.63750000000000007</v>
      </c>
      <c r="M447" s="22" t="s">
        <v>17</v>
      </c>
      <c r="N447" s="23">
        <v>0.68472222222222223</v>
      </c>
      <c r="O447" s="22" t="s">
        <v>47</v>
      </c>
      <c r="P447" s="22" t="str">
        <f t="shared" si="427"/>
        <v>OK</v>
      </c>
      <c r="Q447" s="37">
        <f t="shared" si="428"/>
        <v>4.7222222222222165E-2</v>
      </c>
      <c r="R447" s="37">
        <f t="shared" si="429"/>
        <v>2.083333333333437E-3</v>
      </c>
      <c r="S447" s="37">
        <f t="shared" si="430"/>
        <v>4.9305555555555602E-2</v>
      </c>
      <c r="T447" s="37">
        <f t="shared" si="432"/>
        <v>0.20486111111111105</v>
      </c>
      <c r="U447" s="22">
        <v>43.1</v>
      </c>
      <c r="V447" s="22">
        <f>INDEX('Počty dní'!F:J,MATCH(E447,'Počty dní'!H:H,0),4)</f>
        <v>47</v>
      </c>
      <c r="W447" s="29">
        <f t="shared" si="431"/>
        <v>2025.7</v>
      </c>
    </row>
    <row r="448" spans="1:24" x14ac:dyDescent="0.3">
      <c r="A448" s="28">
        <v>638</v>
      </c>
      <c r="B448" s="22">
        <v>6138</v>
      </c>
      <c r="C448" s="22" t="s">
        <v>2</v>
      </c>
      <c r="D448" s="22"/>
      <c r="E448" s="22" t="str">
        <f t="shared" si="425"/>
        <v>X</v>
      </c>
      <c r="F448" s="22" t="s">
        <v>137</v>
      </c>
      <c r="G448" s="22">
        <v>18</v>
      </c>
      <c r="H448" s="22" t="str">
        <f t="shared" si="426"/>
        <v>XXX482/18</v>
      </c>
      <c r="I448" s="22" t="s">
        <v>10</v>
      </c>
      <c r="J448" s="22" t="s">
        <v>10</v>
      </c>
      <c r="K448" s="97">
        <v>0.6875</v>
      </c>
      <c r="L448" s="97">
        <v>0.68888888888888899</v>
      </c>
      <c r="M448" s="22" t="s">
        <v>47</v>
      </c>
      <c r="N448" s="23">
        <v>0.7368055555555556</v>
      </c>
      <c r="O448" s="22" t="s">
        <v>17</v>
      </c>
      <c r="P448" s="22" t="str">
        <f t="shared" si="427"/>
        <v>OK</v>
      </c>
      <c r="Q448" s="37">
        <f t="shared" si="428"/>
        <v>4.7916666666666607E-2</v>
      </c>
      <c r="R448" s="37">
        <f t="shared" si="429"/>
        <v>1.388888888888995E-3</v>
      </c>
      <c r="S448" s="37">
        <f t="shared" si="430"/>
        <v>4.9305555555555602E-2</v>
      </c>
      <c r="T448" s="37">
        <f t="shared" si="432"/>
        <v>2.7777777777777679E-3</v>
      </c>
      <c r="U448" s="22">
        <v>43.1</v>
      </c>
      <c r="V448" s="22">
        <f>INDEX('Počty dní'!F:J,MATCH(E448,'Počty dní'!H:H,0),4)</f>
        <v>47</v>
      </c>
      <c r="W448" s="29">
        <f t="shared" si="431"/>
        <v>2025.7</v>
      </c>
    </row>
    <row r="449" spans="1:24" x14ac:dyDescent="0.3">
      <c r="A449" s="28">
        <v>638</v>
      </c>
      <c r="B449" s="22">
        <v>6138</v>
      </c>
      <c r="C449" s="22" t="s">
        <v>2</v>
      </c>
      <c r="D449" s="22"/>
      <c r="E449" s="22" t="str">
        <f t="shared" si="425"/>
        <v>X</v>
      </c>
      <c r="F449" s="22" t="s">
        <v>137</v>
      </c>
      <c r="G449" s="22">
        <v>17</v>
      </c>
      <c r="H449" s="22" t="str">
        <f t="shared" si="426"/>
        <v>XXX482/17</v>
      </c>
      <c r="I449" s="22" t="s">
        <v>10</v>
      </c>
      <c r="J449" s="22" t="s">
        <v>10</v>
      </c>
      <c r="K449" s="97">
        <v>0.76041666666666663</v>
      </c>
      <c r="L449" s="97">
        <v>0.76250000000000007</v>
      </c>
      <c r="M449" s="22" t="s">
        <v>17</v>
      </c>
      <c r="N449" s="23">
        <v>0.80972222222222223</v>
      </c>
      <c r="O449" s="22" t="s">
        <v>47</v>
      </c>
      <c r="P449" s="22" t="str">
        <f t="shared" si="427"/>
        <v>OK</v>
      </c>
      <c r="Q449" s="37">
        <f t="shared" si="428"/>
        <v>4.7222222222222165E-2</v>
      </c>
      <c r="R449" s="37">
        <f t="shared" si="429"/>
        <v>2.083333333333437E-3</v>
      </c>
      <c r="S449" s="37">
        <f t="shared" si="430"/>
        <v>4.9305555555555602E-2</v>
      </c>
      <c r="T449" s="37">
        <f t="shared" si="432"/>
        <v>2.3611111111111027E-2</v>
      </c>
      <c r="U449" s="22">
        <v>43.1</v>
      </c>
      <c r="V449" s="22">
        <f>INDEX('Počty dní'!F:J,MATCH(E449,'Počty dní'!H:H,0),4)</f>
        <v>47</v>
      </c>
      <c r="W449" s="29">
        <f t="shared" si="431"/>
        <v>2025.7</v>
      </c>
    </row>
    <row r="450" spans="1:24" ht="15" thickBot="1" x14ac:dyDescent="0.35">
      <c r="A450" s="30">
        <v>638</v>
      </c>
      <c r="B450" s="31">
        <v>6138</v>
      </c>
      <c r="C450" s="31" t="s">
        <v>2</v>
      </c>
      <c r="D450" s="31"/>
      <c r="E450" s="31" t="str">
        <f t="shared" si="425"/>
        <v>X</v>
      </c>
      <c r="F450" s="31" t="s">
        <v>137</v>
      </c>
      <c r="G450" s="31">
        <v>58</v>
      </c>
      <c r="H450" s="31" t="str">
        <f t="shared" si="426"/>
        <v>XXX482/58</v>
      </c>
      <c r="I450" s="31" t="s">
        <v>10</v>
      </c>
      <c r="J450" s="31" t="s">
        <v>10</v>
      </c>
      <c r="K450" s="98">
        <v>0.81319444444444444</v>
      </c>
      <c r="L450" s="98">
        <v>0.81388888888888899</v>
      </c>
      <c r="M450" s="31" t="s">
        <v>47</v>
      </c>
      <c r="N450" s="32">
        <v>0.82013888888888886</v>
      </c>
      <c r="O450" s="31" t="s">
        <v>43</v>
      </c>
      <c r="P450" s="31"/>
      <c r="Q450" s="38">
        <f t="shared" si="428"/>
        <v>6.2499999999998668E-3</v>
      </c>
      <c r="R450" s="38">
        <f t="shared" si="429"/>
        <v>6.94444444444553E-4</v>
      </c>
      <c r="S450" s="38">
        <f t="shared" si="430"/>
        <v>6.9444444444444198E-3</v>
      </c>
      <c r="T450" s="38">
        <f t="shared" si="432"/>
        <v>3.4722222222222099E-3</v>
      </c>
      <c r="U450" s="31">
        <v>6</v>
      </c>
      <c r="V450" s="31">
        <f>INDEX('Počty dní'!F:J,MATCH(E450,'Počty dní'!H:H,0),4)</f>
        <v>47</v>
      </c>
      <c r="W450" s="33">
        <f t="shared" si="431"/>
        <v>282</v>
      </c>
    </row>
    <row r="451" spans="1:24" ht="15" thickBot="1" x14ac:dyDescent="0.35">
      <c r="A451" s="8" t="str">
        <f ca="1">CONCATENATE(INDIRECT("R[-3]C[0]",FALSE),"celkem")</f>
        <v>638celkem</v>
      </c>
      <c r="B451" s="9"/>
      <c r="C451" s="9" t="str">
        <f ca="1">INDIRECT("R[-1]C[12]",FALSE)</f>
        <v>Rouchovany</v>
      </c>
      <c r="D451" s="10"/>
      <c r="E451" s="9"/>
      <c r="F451" s="10"/>
      <c r="G451" s="11"/>
      <c r="H451" s="12"/>
      <c r="I451" s="13"/>
      <c r="J451" s="14" t="str">
        <f ca="1">INDIRECT("R[-2]C[0]",FALSE)</f>
        <v>S</v>
      </c>
      <c r="K451" s="99"/>
      <c r="L451" s="100"/>
      <c r="M451" s="17"/>
      <c r="N451" s="16"/>
      <c r="O451" s="18"/>
      <c r="P451" s="9"/>
      <c r="Q451" s="39">
        <f>SUM(Q441:Q450)</f>
        <v>0.26736111111111083</v>
      </c>
      <c r="R451" s="39">
        <f>SUM(R441:R450)</f>
        <v>1.1805555555556013E-2</v>
      </c>
      <c r="S451" s="39">
        <f>SUM(S441:S450)</f>
        <v>0.27916666666666684</v>
      </c>
      <c r="T451" s="39">
        <f>SUM(T441:T450)</f>
        <v>0.32499999999999979</v>
      </c>
      <c r="U451" s="19">
        <f>SUM(U441:U450)</f>
        <v>240.1</v>
      </c>
      <c r="V451" s="20"/>
      <c r="W451" s="21">
        <f>SUM(W441:W450)</f>
        <v>11284.7</v>
      </c>
      <c r="X451" s="7"/>
    </row>
    <row r="452" spans="1:24" x14ac:dyDescent="0.3">
      <c r="L452" s="95"/>
      <c r="N452" s="1"/>
    </row>
    <row r="453" spans="1:24" ht="15" thickBot="1" x14ac:dyDescent="0.35">
      <c r="L453" s="95"/>
      <c r="N453" s="1"/>
    </row>
    <row r="454" spans="1:24" x14ac:dyDescent="0.3">
      <c r="A454" s="24">
        <v>639</v>
      </c>
      <c r="B454" s="25">
        <v>6139</v>
      </c>
      <c r="C454" s="25" t="s">
        <v>2</v>
      </c>
      <c r="D454" s="25"/>
      <c r="E454" s="25" t="str">
        <f t="shared" ref="E454:E461" si="433">CONCATENATE(C454,D454)</f>
        <v>X</v>
      </c>
      <c r="F454" s="25" t="s">
        <v>137</v>
      </c>
      <c r="G454" s="25">
        <v>2</v>
      </c>
      <c r="H454" s="25" t="str">
        <f t="shared" ref="H454:H461" si="434">CONCATENATE(F454,"/",G454)</f>
        <v>XXX482/2</v>
      </c>
      <c r="I454" s="25" t="s">
        <v>10</v>
      </c>
      <c r="J454" s="25" t="s">
        <v>10</v>
      </c>
      <c r="K454" s="96">
        <v>0.17222222222222225</v>
      </c>
      <c r="L454" s="96">
        <v>0.17291666666666669</v>
      </c>
      <c r="M454" s="25" t="s">
        <v>47</v>
      </c>
      <c r="N454" s="26">
        <v>0.22361111111111109</v>
      </c>
      <c r="O454" s="25" t="s">
        <v>17</v>
      </c>
      <c r="P454" s="25" t="str">
        <f t="shared" ref="P454:P460" si="435">IF(M455=O454,"OK","POZOR")</f>
        <v>OK</v>
      </c>
      <c r="Q454" s="36">
        <f t="shared" ref="Q454:Q461" si="436">IF(ISNUMBER(G454),N454-L454,IF(F454="přejezd",N454-L454,0))</f>
        <v>5.0694444444444403E-2</v>
      </c>
      <c r="R454" s="36">
        <f t="shared" ref="R454:R461" si="437">IF(ISNUMBER(G454),L454-K454,0)</f>
        <v>6.9444444444444198E-4</v>
      </c>
      <c r="S454" s="36">
        <f t="shared" ref="S454:S461" si="438">Q454+R454</f>
        <v>5.1388888888888845E-2</v>
      </c>
      <c r="T454" s="36"/>
      <c r="U454" s="25">
        <v>44.1</v>
      </c>
      <c r="V454" s="25">
        <f>INDEX('Počty dní'!F:J,MATCH(E454,'Počty dní'!H:H,0),4)</f>
        <v>47</v>
      </c>
      <c r="W454" s="27">
        <f t="shared" ref="W454:W461" si="439">V454*U454</f>
        <v>2072.7000000000003</v>
      </c>
    </row>
    <row r="455" spans="1:24" x14ac:dyDescent="0.3">
      <c r="A455" s="28">
        <v>639</v>
      </c>
      <c r="B455" s="22">
        <v>6139</v>
      </c>
      <c r="C455" s="22" t="s">
        <v>2</v>
      </c>
      <c r="D455" s="22"/>
      <c r="E455" s="22" t="str">
        <f t="shared" si="433"/>
        <v>X</v>
      </c>
      <c r="F455" s="22" t="s">
        <v>132</v>
      </c>
      <c r="G455" s="22">
        <v>3</v>
      </c>
      <c r="H455" s="22" t="str">
        <f t="shared" si="434"/>
        <v>XXX105/3</v>
      </c>
      <c r="I455" s="22" t="s">
        <v>10</v>
      </c>
      <c r="J455" s="22" t="s">
        <v>10</v>
      </c>
      <c r="K455" s="97">
        <v>0.22847222222222222</v>
      </c>
      <c r="L455" s="97">
        <v>0.22916666666666666</v>
      </c>
      <c r="M455" s="22" t="s">
        <v>17</v>
      </c>
      <c r="N455" s="23">
        <v>0.24722222222222223</v>
      </c>
      <c r="O455" s="22" t="s">
        <v>32</v>
      </c>
      <c r="P455" s="22" t="str">
        <f t="shared" si="435"/>
        <v>OK</v>
      </c>
      <c r="Q455" s="37">
        <f t="shared" si="436"/>
        <v>1.8055555555555575E-2</v>
      </c>
      <c r="R455" s="37">
        <f t="shared" si="437"/>
        <v>6.9444444444444198E-4</v>
      </c>
      <c r="S455" s="37">
        <f t="shared" si="438"/>
        <v>1.8750000000000017E-2</v>
      </c>
      <c r="T455" s="37">
        <f t="shared" ref="T455:T461" si="440">K455-N454</f>
        <v>4.8611111111111216E-3</v>
      </c>
      <c r="U455" s="22">
        <v>16.7</v>
      </c>
      <c r="V455" s="22">
        <f>INDEX('Počty dní'!F:J,MATCH(E455,'Počty dní'!H:H,0),4)</f>
        <v>47</v>
      </c>
      <c r="W455" s="29">
        <f t="shared" si="439"/>
        <v>784.9</v>
      </c>
    </row>
    <row r="456" spans="1:24" x14ac:dyDescent="0.3">
      <c r="A456" s="28">
        <v>639</v>
      </c>
      <c r="B456" s="22">
        <v>6139</v>
      </c>
      <c r="C456" s="22" t="s">
        <v>2</v>
      </c>
      <c r="D456" s="22"/>
      <c r="E456" s="22" t="str">
        <f t="shared" si="433"/>
        <v>X</v>
      </c>
      <c r="F456" s="22" t="s">
        <v>132</v>
      </c>
      <c r="G456" s="22">
        <v>4</v>
      </c>
      <c r="H456" s="22" t="str">
        <f t="shared" si="434"/>
        <v>XXX105/4</v>
      </c>
      <c r="I456" s="22" t="s">
        <v>10</v>
      </c>
      <c r="J456" s="22" t="s">
        <v>10</v>
      </c>
      <c r="K456" s="97">
        <v>0.24791666666666667</v>
      </c>
      <c r="L456" s="97">
        <v>0.24861111111111112</v>
      </c>
      <c r="M456" s="22" t="s">
        <v>32</v>
      </c>
      <c r="N456" s="23">
        <v>0.2673611111111111</v>
      </c>
      <c r="O456" s="22" t="s">
        <v>17</v>
      </c>
      <c r="P456" s="22" t="str">
        <f t="shared" si="435"/>
        <v>OK</v>
      </c>
      <c r="Q456" s="37">
        <f t="shared" si="436"/>
        <v>1.8749999999999989E-2</v>
      </c>
      <c r="R456" s="37">
        <f t="shared" si="437"/>
        <v>6.9444444444444198E-4</v>
      </c>
      <c r="S456" s="37">
        <f t="shared" si="438"/>
        <v>1.9444444444444431E-2</v>
      </c>
      <c r="T456" s="37">
        <f t="shared" si="440"/>
        <v>6.9444444444444198E-4</v>
      </c>
      <c r="U456" s="22">
        <v>16.7</v>
      </c>
      <c r="V456" s="22">
        <f>INDEX('Počty dní'!F:J,MATCH(E456,'Počty dní'!H:H,0),4)</f>
        <v>47</v>
      </c>
      <c r="W456" s="29">
        <f t="shared" si="439"/>
        <v>784.9</v>
      </c>
    </row>
    <row r="457" spans="1:24" x14ac:dyDescent="0.3">
      <c r="A457" s="28">
        <v>639</v>
      </c>
      <c r="B457" s="22">
        <v>6139</v>
      </c>
      <c r="C457" s="22" t="s">
        <v>2</v>
      </c>
      <c r="D457" s="22"/>
      <c r="E457" s="22" t="str">
        <f t="shared" si="433"/>
        <v>X</v>
      </c>
      <c r="F457" s="22" t="s">
        <v>137</v>
      </c>
      <c r="G457" s="22">
        <v>3</v>
      </c>
      <c r="H457" s="22" t="str">
        <f t="shared" si="434"/>
        <v>XXX482/3</v>
      </c>
      <c r="I457" s="22" t="s">
        <v>10</v>
      </c>
      <c r="J457" s="22" t="s">
        <v>10</v>
      </c>
      <c r="K457" s="97">
        <v>0.26805555555555555</v>
      </c>
      <c r="L457" s="97">
        <v>0.26944444444444443</v>
      </c>
      <c r="M457" s="22" t="s">
        <v>17</v>
      </c>
      <c r="N457" s="23">
        <v>0.31944444444444448</v>
      </c>
      <c r="O457" s="22" t="s">
        <v>47</v>
      </c>
      <c r="P457" s="22" t="str">
        <f t="shared" si="435"/>
        <v>OK</v>
      </c>
      <c r="Q457" s="37">
        <f t="shared" si="436"/>
        <v>5.0000000000000044E-2</v>
      </c>
      <c r="R457" s="37">
        <f t="shared" si="437"/>
        <v>1.388888888888884E-3</v>
      </c>
      <c r="S457" s="37">
        <f t="shared" si="438"/>
        <v>5.1388888888888928E-2</v>
      </c>
      <c r="T457" s="37">
        <f t="shared" si="440"/>
        <v>6.9444444444444198E-4</v>
      </c>
      <c r="U457" s="22">
        <v>44.1</v>
      </c>
      <c r="V457" s="22">
        <f>INDEX('Počty dní'!F:J,MATCH(E457,'Počty dní'!H:H,0),4)</f>
        <v>47</v>
      </c>
      <c r="W457" s="29">
        <f t="shared" si="439"/>
        <v>2072.7000000000003</v>
      </c>
    </row>
    <row r="458" spans="1:24" x14ac:dyDescent="0.3">
      <c r="A458" s="28">
        <v>639</v>
      </c>
      <c r="B458" s="22">
        <v>6139</v>
      </c>
      <c r="C458" s="22" t="s">
        <v>2</v>
      </c>
      <c r="D458" s="22"/>
      <c r="E458" s="22" t="str">
        <f t="shared" si="433"/>
        <v>X</v>
      </c>
      <c r="F458" s="22" t="s">
        <v>137</v>
      </c>
      <c r="G458" s="22">
        <v>10</v>
      </c>
      <c r="H458" s="22" t="str">
        <f t="shared" si="434"/>
        <v>XXX482/10</v>
      </c>
      <c r="I458" s="22" t="s">
        <v>10</v>
      </c>
      <c r="J458" s="22" t="s">
        <v>10</v>
      </c>
      <c r="K458" s="97">
        <v>0.39583333333333331</v>
      </c>
      <c r="L458" s="97">
        <v>0.3972222222222222</v>
      </c>
      <c r="M458" s="22" t="s">
        <v>47</v>
      </c>
      <c r="N458" s="23">
        <v>0.44513888888888892</v>
      </c>
      <c r="O458" s="22" t="s">
        <v>17</v>
      </c>
      <c r="P458" s="22" t="str">
        <f t="shared" si="435"/>
        <v>OK</v>
      </c>
      <c r="Q458" s="37">
        <f t="shared" si="436"/>
        <v>4.7916666666666718E-2</v>
      </c>
      <c r="R458" s="37">
        <f t="shared" si="437"/>
        <v>1.388888888888884E-3</v>
      </c>
      <c r="S458" s="37">
        <f t="shared" si="438"/>
        <v>4.9305555555555602E-2</v>
      </c>
      <c r="T458" s="37">
        <f t="shared" si="440"/>
        <v>7.638888888888884E-2</v>
      </c>
      <c r="U458" s="22">
        <v>43.1</v>
      </c>
      <c r="V458" s="22">
        <f>INDEX('Počty dní'!F:J,MATCH(E458,'Počty dní'!H:H,0),4)</f>
        <v>47</v>
      </c>
      <c r="W458" s="29">
        <f t="shared" si="439"/>
        <v>2025.7</v>
      </c>
    </row>
    <row r="459" spans="1:24" x14ac:dyDescent="0.3">
      <c r="A459" s="28">
        <v>639</v>
      </c>
      <c r="B459" s="22">
        <v>6139</v>
      </c>
      <c r="C459" s="22" t="s">
        <v>2</v>
      </c>
      <c r="D459" s="22"/>
      <c r="E459" s="22" t="str">
        <f t="shared" si="433"/>
        <v>X</v>
      </c>
      <c r="F459" s="22" t="s">
        <v>131</v>
      </c>
      <c r="G459" s="22">
        <v>7</v>
      </c>
      <c r="H459" s="22" t="str">
        <f t="shared" si="434"/>
        <v>XXX456/7</v>
      </c>
      <c r="I459" s="22" t="s">
        <v>10</v>
      </c>
      <c r="J459" s="22" t="s">
        <v>10</v>
      </c>
      <c r="K459" s="97">
        <v>0.60763888888888895</v>
      </c>
      <c r="L459" s="97">
        <v>0.60902777777777783</v>
      </c>
      <c r="M459" s="22" t="s">
        <v>17</v>
      </c>
      <c r="N459" s="23">
        <v>0.62361111111111112</v>
      </c>
      <c r="O459" s="22" t="s">
        <v>46</v>
      </c>
      <c r="P459" s="22" t="str">
        <f t="shared" si="435"/>
        <v>OK</v>
      </c>
      <c r="Q459" s="37">
        <f t="shared" si="436"/>
        <v>1.4583333333333282E-2</v>
      </c>
      <c r="R459" s="37">
        <f t="shared" si="437"/>
        <v>1.388888888888884E-3</v>
      </c>
      <c r="S459" s="37">
        <f t="shared" si="438"/>
        <v>1.5972222222222165E-2</v>
      </c>
      <c r="T459" s="37">
        <f t="shared" si="440"/>
        <v>0.16250000000000003</v>
      </c>
      <c r="U459" s="22">
        <v>12.2</v>
      </c>
      <c r="V459" s="22">
        <f>INDEX('Počty dní'!F:J,MATCH(E459,'Počty dní'!H:H,0),4)</f>
        <v>47</v>
      </c>
      <c r="W459" s="29">
        <f t="shared" si="439"/>
        <v>573.4</v>
      </c>
    </row>
    <row r="460" spans="1:24" x14ac:dyDescent="0.3">
      <c r="A460" s="28">
        <v>639</v>
      </c>
      <c r="B460" s="22">
        <v>6139</v>
      </c>
      <c r="C460" s="22" t="s">
        <v>2</v>
      </c>
      <c r="D460" s="22"/>
      <c r="E460" s="22" t="str">
        <f t="shared" si="433"/>
        <v>X</v>
      </c>
      <c r="F460" s="22" t="s">
        <v>131</v>
      </c>
      <c r="G460" s="22">
        <v>10</v>
      </c>
      <c r="H460" s="22" t="str">
        <f t="shared" si="434"/>
        <v>XXX456/10</v>
      </c>
      <c r="I460" s="22" t="s">
        <v>10</v>
      </c>
      <c r="J460" s="22" t="s">
        <v>10</v>
      </c>
      <c r="K460" s="97">
        <v>0.62430555555555556</v>
      </c>
      <c r="L460" s="97">
        <v>0.625</v>
      </c>
      <c r="M460" s="22" t="s">
        <v>46</v>
      </c>
      <c r="N460" s="23">
        <v>0.6479166666666667</v>
      </c>
      <c r="O460" s="22" t="s">
        <v>17</v>
      </c>
      <c r="P460" s="22" t="str">
        <f t="shared" si="435"/>
        <v>OK</v>
      </c>
      <c r="Q460" s="37">
        <f t="shared" si="436"/>
        <v>2.2916666666666696E-2</v>
      </c>
      <c r="R460" s="37">
        <f t="shared" si="437"/>
        <v>6.9444444444444198E-4</v>
      </c>
      <c r="S460" s="37">
        <f t="shared" si="438"/>
        <v>2.3611111111111138E-2</v>
      </c>
      <c r="T460" s="37">
        <f t="shared" si="440"/>
        <v>6.9444444444444198E-4</v>
      </c>
      <c r="U460" s="22">
        <v>19.100000000000001</v>
      </c>
      <c r="V460" s="22">
        <f>INDEX('Počty dní'!F:J,MATCH(E460,'Počty dní'!H:H,0),4)</f>
        <v>47</v>
      </c>
      <c r="W460" s="29">
        <f t="shared" si="439"/>
        <v>897.7</v>
      </c>
    </row>
    <row r="461" spans="1:24" ht="15" thickBot="1" x14ac:dyDescent="0.35">
      <c r="A461" s="30">
        <v>639</v>
      </c>
      <c r="B461" s="31">
        <v>6139</v>
      </c>
      <c r="C461" s="31" t="s">
        <v>2</v>
      </c>
      <c r="D461" s="31"/>
      <c r="E461" s="31" t="str">
        <f t="shared" si="433"/>
        <v>X</v>
      </c>
      <c r="F461" s="31" t="s">
        <v>137</v>
      </c>
      <c r="G461" s="31">
        <v>15</v>
      </c>
      <c r="H461" s="31" t="str">
        <f t="shared" si="434"/>
        <v>XXX482/15</v>
      </c>
      <c r="I461" s="31" t="s">
        <v>10</v>
      </c>
      <c r="J461" s="31" t="s">
        <v>10</v>
      </c>
      <c r="K461" s="98">
        <v>0.67708333333333337</v>
      </c>
      <c r="L461" s="98">
        <v>0.6791666666666667</v>
      </c>
      <c r="M461" s="31" t="s">
        <v>17</v>
      </c>
      <c r="N461" s="32">
        <v>0.72638888888888886</v>
      </c>
      <c r="O461" s="31" t="s">
        <v>47</v>
      </c>
      <c r="P461" s="31"/>
      <c r="Q461" s="38">
        <f t="shared" si="436"/>
        <v>4.7222222222222165E-2</v>
      </c>
      <c r="R461" s="38">
        <f t="shared" si="437"/>
        <v>2.0833333333333259E-3</v>
      </c>
      <c r="S461" s="38">
        <f t="shared" si="438"/>
        <v>4.9305555555555491E-2</v>
      </c>
      <c r="T461" s="38">
        <f t="shared" si="440"/>
        <v>2.9166666666666674E-2</v>
      </c>
      <c r="U461" s="31">
        <v>43.1</v>
      </c>
      <c r="V461" s="31">
        <f>INDEX('Počty dní'!F:J,MATCH(E461,'Počty dní'!H:H,0),4)</f>
        <v>47</v>
      </c>
      <c r="W461" s="33">
        <f t="shared" si="439"/>
        <v>2025.7</v>
      </c>
    </row>
    <row r="462" spans="1:24" ht="15" thickBot="1" x14ac:dyDescent="0.35">
      <c r="A462" s="8" t="str">
        <f ca="1">CONCATENATE(INDIRECT("R[-3]C[0]",FALSE),"celkem")</f>
        <v>639celkem</v>
      </c>
      <c r="B462" s="9"/>
      <c r="C462" s="9" t="str">
        <f ca="1">INDIRECT("R[-1]C[12]",FALSE)</f>
        <v>Tavíkovice,,host.</v>
      </c>
      <c r="D462" s="10"/>
      <c r="E462" s="9"/>
      <c r="F462" s="10"/>
      <c r="G462" s="11"/>
      <c r="H462" s="12"/>
      <c r="I462" s="13"/>
      <c r="J462" s="14" t="str">
        <f ca="1">INDIRECT("R[-2]C[0]",FALSE)</f>
        <v>S</v>
      </c>
      <c r="K462" s="99"/>
      <c r="L462" s="100"/>
      <c r="M462" s="17"/>
      <c r="N462" s="16"/>
      <c r="O462" s="18"/>
      <c r="P462" s="9"/>
      <c r="Q462" s="39">
        <f>SUM(Q454:Q461)</f>
        <v>0.27013888888888887</v>
      </c>
      <c r="R462" s="39">
        <f>SUM(R454:R461)</f>
        <v>9.0277777777777457E-3</v>
      </c>
      <c r="S462" s="39">
        <f>SUM(S454:S461)</f>
        <v>0.27916666666666662</v>
      </c>
      <c r="T462" s="39">
        <f>SUM(T454:T461)</f>
        <v>0.27500000000000002</v>
      </c>
      <c r="U462" s="19">
        <f>SUM(U454:U461)</f>
        <v>239.09999999999997</v>
      </c>
      <c r="V462" s="20"/>
      <c r="W462" s="21">
        <f>SUM(W454:W461)</f>
        <v>11237.700000000003</v>
      </c>
      <c r="X462" s="7"/>
    </row>
    <row r="463" spans="1:24" x14ac:dyDescent="0.3">
      <c r="L463" s="95"/>
      <c r="N463" s="1"/>
    </row>
    <row r="464" spans="1:24" ht="15" thickBot="1" x14ac:dyDescent="0.35"/>
    <row r="465" spans="1:24" x14ac:dyDescent="0.3">
      <c r="A465" s="24">
        <v>640</v>
      </c>
      <c r="B465" s="25">
        <v>6140</v>
      </c>
      <c r="C465" s="25" t="s">
        <v>2</v>
      </c>
      <c r="D465" s="25"/>
      <c r="E465" s="25" t="str">
        <f t="shared" ref="E465:E472" si="441">CONCATENATE(C465,D465)</f>
        <v>X</v>
      </c>
      <c r="F465" s="25" t="s">
        <v>136</v>
      </c>
      <c r="G465" s="25">
        <v>2</v>
      </c>
      <c r="H465" s="25" t="str">
        <f t="shared" ref="H465:H472" si="442">CONCATENATE(F465,"/",G465)</f>
        <v>XXX481/2</v>
      </c>
      <c r="I465" s="25" t="s">
        <v>10</v>
      </c>
      <c r="J465" s="25" t="s">
        <v>11</v>
      </c>
      <c r="K465" s="96">
        <v>0.19027777777777777</v>
      </c>
      <c r="L465" s="96">
        <v>0.19097222222222221</v>
      </c>
      <c r="M465" s="25" t="s">
        <v>42</v>
      </c>
      <c r="N465" s="26">
        <v>0.22361111111111109</v>
      </c>
      <c r="O465" s="25" t="s">
        <v>17</v>
      </c>
      <c r="P465" s="25" t="str">
        <f t="shared" ref="P465:P471" si="443">IF(M466=O465,"OK","POZOR")</f>
        <v>OK</v>
      </c>
      <c r="Q465" s="36">
        <f t="shared" ref="Q465:Q472" si="444">IF(ISNUMBER(G465),N465-L465,IF(F465="přejezd",N465-L465,0))</f>
        <v>3.2638888888888884E-2</v>
      </c>
      <c r="R465" s="36">
        <f t="shared" ref="R465:R472" si="445">IF(ISNUMBER(G465),L465-K465,0)</f>
        <v>6.9444444444444198E-4</v>
      </c>
      <c r="S465" s="36">
        <f t="shared" ref="S465:S472" si="446">Q465+R465</f>
        <v>3.3333333333333326E-2</v>
      </c>
      <c r="T465" s="36"/>
      <c r="U465" s="25">
        <v>28.7</v>
      </c>
      <c r="V465" s="25">
        <f>INDEX('Počty dní'!F:J,MATCH(E465,'Počty dní'!H:H,0),4)</f>
        <v>47</v>
      </c>
      <c r="W465" s="27">
        <f t="shared" ref="W465:W472" si="447">V465*U465</f>
        <v>1348.8999999999999</v>
      </c>
    </row>
    <row r="466" spans="1:24" x14ac:dyDescent="0.3">
      <c r="A466" s="28">
        <v>640</v>
      </c>
      <c r="B466" s="22">
        <v>6140</v>
      </c>
      <c r="C466" s="22" t="s">
        <v>2</v>
      </c>
      <c r="D466" s="22"/>
      <c r="E466" s="22" t="str">
        <f t="shared" si="441"/>
        <v>X</v>
      </c>
      <c r="F466" s="22" t="s">
        <v>136</v>
      </c>
      <c r="G466" s="22">
        <v>1</v>
      </c>
      <c r="H466" s="22" t="str">
        <f t="shared" si="442"/>
        <v>XXX481/1</v>
      </c>
      <c r="I466" s="22" t="s">
        <v>10</v>
      </c>
      <c r="J466" s="22" t="s">
        <v>11</v>
      </c>
      <c r="K466" s="97">
        <v>0.23472222222222219</v>
      </c>
      <c r="L466" s="97">
        <v>0.23611111111111113</v>
      </c>
      <c r="M466" s="22" t="s">
        <v>17</v>
      </c>
      <c r="N466" s="23">
        <v>0.2673611111111111</v>
      </c>
      <c r="O466" s="22" t="s">
        <v>42</v>
      </c>
      <c r="P466" s="22" t="str">
        <f t="shared" si="443"/>
        <v>OK</v>
      </c>
      <c r="Q466" s="37">
        <f t="shared" si="444"/>
        <v>3.1249999999999972E-2</v>
      </c>
      <c r="R466" s="37">
        <f t="shared" si="445"/>
        <v>1.3888888888889395E-3</v>
      </c>
      <c r="S466" s="37">
        <f t="shared" si="446"/>
        <v>3.2638888888888912E-2</v>
      </c>
      <c r="T466" s="37">
        <f t="shared" ref="T466:T472" si="448">K466-N465</f>
        <v>1.1111111111111099E-2</v>
      </c>
      <c r="U466" s="22">
        <v>28.7</v>
      </c>
      <c r="V466" s="22">
        <f>INDEX('Počty dní'!F:J,MATCH(E466,'Počty dní'!H:H,0),4)</f>
        <v>47</v>
      </c>
      <c r="W466" s="29">
        <f t="shared" si="447"/>
        <v>1348.8999999999999</v>
      </c>
    </row>
    <row r="467" spans="1:24" x14ac:dyDescent="0.3">
      <c r="A467" s="28">
        <v>640</v>
      </c>
      <c r="B467" s="22">
        <v>6140</v>
      </c>
      <c r="C467" s="22" t="s">
        <v>2</v>
      </c>
      <c r="D467" s="22"/>
      <c r="E467" s="22" t="str">
        <f t="shared" si="441"/>
        <v>X</v>
      </c>
      <c r="F467" s="22" t="s">
        <v>136</v>
      </c>
      <c r="G467" s="22">
        <v>6</v>
      </c>
      <c r="H467" s="22" t="str">
        <f t="shared" si="442"/>
        <v>XXX481/6</v>
      </c>
      <c r="I467" s="22" t="s">
        <v>11</v>
      </c>
      <c r="J467" s="22" t="s">
        <v>11</v>
      </c>
      <c r="K467" s="97">
        <v>0.26874999999999999</v>
      </c>
      <c r="L467" s="97">
        <v>0.27083333333333331</v>
      </c>
      <c r="M467" s="22" t="s">
        <v>42</v>
      </c>
      <c r="N467" s="23">
        <v>0.30902777777777779</v>
      </c>
      <c r="O467" s="22" t="s">
        <v>17</v>
      </c>
      <c r="P467" s="22" t="str">
        <f t="shared" si="443"/>
        <v>OK</v>
      </c>
      <c r="Q467" s="37">
        <f t="shared" si="444"/>
        <v>3.8194444444444475E-2</v>
      </c>
      <c r="R467" s="37">
        <f t="shared" si="445"/>
        <v>2.0833333333333259E-3</v>
      </c>
      <c r="S467" s="37">
        <f t="shared" si="446"/>
        <v>4.0277777777777801E-2</v>
      </c>
      <c r="T467" s="37">
        <f t="shared" si="448"/>
        <v>1.388888888888884E-3</v>
      </c>
      <c r="U467" s="22">
        <v>33.200000000000003</v>
      </c>
      <c r="V467" s="22">
        <f>INDEX('Počty dní'!F:J,MATCH(E467,'Počty dní'!H:H,0),4)</f>
        <v>47</v>
      </c>
      <c r="W467" s="29">
        <f t="shared" si="447"/>
        <v>1560.4</v>
      </c>
    </row>
    <row r="468" spans="1:24" x14ac:dyDescent="0.3">
      <c r="A468" s="28">
        <v>640</v>
      </c>
      <c r="B468" s="22">
        <v>6140</v>
      </c>
      <c r="C468" s="22" t="s">
        <v>2</v>
      </c>
      <c r="D468" s="22"/>
      <c r="E468" s="22" t="str">
        <f>CONCATENATE(C468,D468)</f>
        <v>X</v>
      </c>
      <c r="F468" s="22" t="s">
        <v>131</v>
      </c>
      <c r="G468" s="22">
        <v>5</v>
      </c>
      <c r="H468" s="22" t="str">
        <f>CONCATENATE(F468,"/",G468)</f>
        <v>XXX456/5</v>
      </c>
      <c r="I468" s="22" t="s">
        <v>10</v>
      </c>
      <c r="J468" s="22" t="s">
        <v>11</v>
      </c>
      <c r="K468" s="97">
        <v>0.52430555555555558</v>
      </c>
      <c r="L468" s="97">
        <v>0.52569444444444446</v>
      </c>
      <c r="M468" s="22" t="s">
        <v>17</v>
      </c>
      <c r="N468" s="23">
        <v>0.54027777777777775</v>
      </c>
      <c r="O468" s="22" t="s">
        <v>46</v>
      </c>
      <c r="P468" s="22" t="str">
        <f t="shared" si="443"/>
        <v>OK</v>
      </c>
      <c r="Q468" s="37">
        <f t="shared" si="444"/>
        <v>1.4583333333333282E-2</v>
      </c>
      <c r="R468" s="37">
        <f t="shared" si="445"/>
        <v>1.388888888888884E-3</v>
      </c>
      <c r="S468" s="37">
        <f t="shared" si="446"/>
        <v>1.5972222222222165E-2</v>
      </c>
      <c r="T468" s="37">
        <f t="shared" si="448"/>
        <v>0.21527777777777779</v>
      </c>
      <c r="U468" s="22">
        <v>12.2</v>
      </c>
      <c r="V468" s="22">
        <f>INDEX('Počty dní'!F:J,MATCH(E468,'Počty dní'!H:H,0),4)</f>
        <v>47</v>
      </c>
      <c r="W468" s="29">
        <f>V468*U468</f>
        <v>573.4</v>
      </c>
    </row>
    <row r="469" spans="1:24" x14ac:dyDescent="0.3">
      <c r="A469" s="28">
        <v>640</v>
      </c>
      <c r="B469" s="22">
        <v>6140</v>
      </c>
      <c r="C469" s="22" t="s">
        <v>2</v>
      </c>
      <c r="D469" s="22"/>
      <c r="E469" s="22" t="str">
        <f>CONCATENATE(C469,D469)</f>
        <v>X</v>
      </c>
      <c r="F469" s="22" t="s">
        <v>131</v>
      </c>
      <c r="G469" s="22">
        <v>8</v>
      </c>
      <c r="H469" s="22" t="str">
        <f>CONCATENATE(F469,"/",G469)</f>
        <v>XXX456/8</v>
      </c>
      <c r="I469" s="22" t="s">
        <v>10</v>
      </c>
      <c r="J469" s="22" t="s">
        <v>11</v>
      </c>
      <c r="K469" s="97">
        <v>0.54097222222222219</v>
      </c>
      <c r="L469" s="97">
        <v>0.54166666666666663</v>
      </c>
      <c r="M469" s="22" t="s">
        <v>46</v>
      </c>
      <c r="N469" s="23">
        <v>0.56458333333333333</v>
      </c>
      <c r="O469" s="22" t="s">
        <v>17</v>
      </c>
      <c r="P469" s="22" t="str">
        <f t="shared" si="443"/>
        <v>OK</v>
      </c>
      <c r="Q469" s="37">
        <f t="shared" si="444"/>
        <v>2.2916666666666696E-2</v>
      </c>
      <c r="R469" s="37">
        <f t="shared" si="445"/>
        <v>6.9444444444444198E-4</v>
      </c>
      <c r="S469" s="37">
        <f t="shared" si="446"/>
        <v>2.3611111111111138E-2</v>
      </c>
      <c r="T469" s="37">
        <f t="shared" si="448"/>
        <v>6.9444444444444198E-4</v>
      </c>
      <c r="U469" s="22">
        <v>19.100000000000001</v>
      </c>
      <c r="V469" s="22">
        <f>INDEX('Počty dní'!F:J,MATCH(E469,'Počty dní'!H:H,0),4)</f>
        <v>47</v>
      </c>
      <c r="W469" s="29">
        <f>V469*U469</f>
        <v>897.7</v>
      </c>
    </row>
    <row r="470" spans="1:24" x14ac:dyDescent="0.3">
      <c r="A470" s="28">
        <v>640</v>
      </c>
      <c r="B470" s="22">
        <v>6140</v>
      </c>
      <c r="C470" s="22" t="s">
        <v>2</v>
      </c>
      <c r="D470" s="22"/>
      <c r="E470" s="22" t="str">
        <f>CONCATENATE(C470,D470)</f>
        <v>X</v>
      </c>
      <c r="F470" s="22" t="s">
        <v>137</v>
      </c>
      <c r="G470" s="22">
        <v>9</v>
      </c>
      <c r="H470" s="22" t="str">
        <f>CONCATENATE(F470,"/",G470)</f>
        <v>XXX482/9</v>
      </c>
      <c r="I470" s="22" t="s">
        <v>11</v>
      </c>
      <c r="J470" s="22" t="s">
        <v>11</v>
      </c>
      <c r="K470" s="97">
        <v>0.59027777777777779</v>
      </c>
      <c r="L470" s="97">
        <v>0.59375</v>
      </c>
      <c r="M470" s="22" t="s">
        <v>17</v>
      </c>
      <c r="N470" s="23">
        <v>0.64652777777777781</v>
      </c>
      <c r="O470" s="22" t="s">
        <v>47</v>
      </c>
      <c r="P470" s="22" t="str">
        <f t="shared" si="443"/>
        <v>OK</v>
      </c>
      <c r="Q470" s="37">
        <f t="shared" si="444"/>
        <v>5.2777777777777812E-2</v>
      </c>
      <c r="R470" s="37">
        <f t="shared" si="445"/>
        <v>3.4722222222222099E-3</v>
      </c>
      <c r="S470" s="37">
        <f t="shared" si="446"/>
        <v>5.6250000000000022E-2</v>
      </c>
      <c r="T470" s="37">
        <f t="shared" si="448"/>
        <v>2.5694444444444464E-2</v>
      </c>
      <c r="U470" s="22">
        <v>43.1</v>
      </c>
      <c r="V470" s="22">
        <f>INDEX('Počty dní'!F:J,MATCH(E470,'Počty dní'!H:H,0),4)</f>
        <v>47</v>
      </c>
      <c r="W470" s="29">
        <f>V470*U470</f>
        <v>2025.7</v>
      </c>
    </row>
    <row r="471" spans="1:24" x14ac:dyDescent="0.3">
      <c r="A471" s="28">
        <v>640</v>
      </c>
      <c r="B471" s="22">
        <v>6140</v>
      </c>
      <c r="C471" s="22" t="s">
        <v>2</v>
      </c>
      <c r="D471" s="22"/>
      <c r="E471" s="22" t="str">
        <f>CONCATENATE(C471,D471)</f>
        <v>X</v>
      </c>
      <c r="F471" s="22" t="s">
        <v>137</v>
      </c>
      <c r="G471" s="22">
        <v>16</v>
      </c>
      <c r="H471" s="22" t="str">
        <f>CONCATENATE(F471,"/",G471)</f>
        <v>XXX482/16</v>
      </c>
      <c r="I471" s="22" t="s">
        <v>10</v>
      </c>
      <c r="J471" s="22" t="s">
        <v>11</v>
      </c>
      <c r="K471" s="97">
        <v>0.64652777777777781</v>
      </c>
      <c r="L471" s="97">
        <v>0.64722222222222225</v>
      </c>
      <c r="M471" s="22" t="s">
        <v>47</v>
      </c>
      <c r="N471" s="23">
        <v>0.69513888888888886</v>
      </c>
      <c r="O471" s="22" t="s">
        <v>17</v>
      </c>
      <c r="P471" s="22" t="str">
        <f t="shared" si="443"/>
        <v>OK</v>
      </c>
      <c r="Q471" s="37">
        <f t="shared" si="444"/>
        <v>4.7916666666666607E-2</v>
      </c>
      <c r="R471" s="37">
        <f t="shared" si="445"/>
        <v>6.9444444444444198E-4</v>
      </c>
      <c r="S471" s="37">
        <f t="shared" si="446"/>
        <v>4.8611111111111049E-2</v>
      </c>
      <c r="T471" s="37">
        <f t="shared" si="448"/>
        <v>0</v>
      </c>
      <c r="U471" s="22">
        <v>43.1</v>
      </c>
      <c r="V471" s="22">
        <f>INDEX('Počty dní'!F:J,MATCH(E471,'Počty dní'!H:H,0),4)</f>
        <v>47</v>
      </c>
      <c r="W471" s="29">
        <f>V471*U471</f>
        <v>2025.7</v>
      </c>
    </row>
    <row r="472" spans="1:24" ht="15" thickBot="1" x14ac:dyDescent="0.35">
      <c r="A472" s="30">
        <v>640</v>
      </c>
      <c r="B472" s="31">
        <v>6140</v>
      </c>
      <c r="C472" s="31" t="s">
        <v>2</v>
      </c>
      <c r="D472" s="31"/>
      <c r="E472" s="31" t="str">
        <f t="shared" si="441"/>
        <v>X</v>
      </c>
      <c r="F472" s="31" t="s">
        <v>136</v>
      </c>
      <c r="G472" s="31">
        <v>15</v>
      </c>
      <c r="H472" s="31" t="str">
        <f t="shared" si="442"/>
        <v>XXX481/15</v>
      </c>
      <c r="I472" s="31" t="s">
        <v>10</v>
      </c>
      <c r="J472" s="31" t="s">
        <v>11</v>
      </c>
      <c r="K472" s="98">
        <v>0.7729166666666667</v>
      </c>
      <c r="L472" s="98">
        <v>0.77430555555555547</v>
      </c>
      <c r="M472" s="31" t="s">
        <v>17</v>
      </c>
      <c r="N472" s="32">
        <v>0.80555555555555547</v>
      </c>
      <c r="O472" s="31" t="s">
        <v>42</v>
      </c>
      <c r="P472" s="31"/>
      <c r="Q472" s="38">
        <f t="shared" si="444"/>
        <v>3.125E-2</v>
      </c>
      <c r="R472" s="38">
        <f t="shared" si="445"/>
        <v>1.3888888888887729E-3</v>
      </c>
      <c r="S472" s="38">
        <f t="shared" si="446"/>
        <v>3.2638888888888773E-2</v>
      </c>
      <c r="T472" s="38">
        <f t="shared" si="448"/>
        <v>7.7777777777777835E-2</v>
      </c>
      <c r="U472" s="31">
        <v>28.7</v>
      </c>
      <c r="V472" s="31">
        <f>INDEX('Počty dní'!F:J,MATCH(E472,'Počty dní'!H:H,0),4)</f>
        <v>47</v>
      </c>
      <c r="W472" s="33">
        <f t="shared" si="447"/>
        <v>1348.8999999999999</v>
      </c>
    </row>
    <row r="473" spans="1:24" ht="15" thickBot="1" x14ac:dyDescent="0.35">
      <c r="A473" s="8" t="str">
        <f ca="1">CONCATENATE(INDIRECT("R[-3]C[0]",FALSE),"celkem")</f>
        <v>640celkem</v>
      </c>
      <c r="B473" s="9"/>
      <c r="C473" s="9" t="str">
        <f ca="1">INDIRECT("R[-1]C[12]",FALSE)</f>
        <v>Hrotovice,,aut.nádr.</v>
      </c>
      <c r="D473" s="10"/>
      <c r="E473" s="9"/>
      <c r="F473" s="10"/>
      <c r="G473" s="11"/>
      <c r="H473" s="12"/>
      <c r="I473" s="13"/>
      <c r="J473" s="14" t="str">
        <f ca="1">INDIRECT("R[-2]C[0]",FALSE)</f>
        <v>V</v>
      </c>
      <c r="K473" s="99"/>
      <c r="L473" s="100"/>
      <c r="M473" s="17"/>
      <c r="N473" s="16"/>
      <c r="O473" s="18"/>
      <c r="P473" s="9"/>
      <c r="Q473" s="39">
        <f>SUM(Q465:Q472)</f>
        <v>0.2715277777777777</v>
      </c>
      <c r="R473" s="39">
        <f>SUM(R465:R472)</f>
        <v>1.1805555555555458E-2</v>
      </c>
      <c r="S473" s="39">
        <f>SUM(S465:S472)</f>
        <v>0.28333333333333321</v>
      </c>
      <c r="T473" s="39">
        <f>SUM(T465:T472)</f>
        <v>0.33194444444444449</v>
      </c>
      <c r="U473" s="19">
        <f>SUM(U465:U472)</f>
        <v>236.79999999999998</v>
      </c>
      <c r="V473" s="20"/>
      <c r="W473" s="21">
        <f>SUM(W465:W472)</f>
        <v>11129.599999999999</v>
      </c>
      <c r="X473" s="7"/>
    </row>
    <row r="476" spans="1:24" x14ac:dyDescent="0.3">
      <c r="A476" s="7" t="s">
        <v>126</v>
      </c>
      <c r="B476" s="7"/>
      <c r="K476"/>
      <c r="L476"/>
    </row>
    <row r="477" spans="1:24" x14ac:dyDescent="0.3">
      <c r="A477" s="7" t="str">
        <f>CONCATENATE(B477,"celkem")</f>
        <v>612celkem</v>
      </c>
      <c r="B477">
        <v>612</v>
      </c>
      <c r="K477"/>
      <c r="L477"/>
    </row>
    <row r="478" spans="1:24" x14ac:dyDescent="0.3">
      <c r="A478" s="7" t="str">
        <f t="shared" ref="A478:A480" si="449">CONCATENATE(B478,"celkem")</f>
        <v>616celkem</v>
      </c>
      <c r="B478">
        <v>616</v>
      </c>
      <c r="K478"/>
      <c r="L478"/>
    </row>
    <row r="479" spans="1:24" x14ac:dyDescent="0.3">
      <c r="A479" s="7" t="str">
        <f t="shared" si="449"/>
        <v>620celkem</v>
      </c>
      <c r="B479">
        <v>620</v>
      </c>
      <c r="K479"/>
      <c r="L479"/>
    </row>
    <row r="480" spans="1:24" x14ac:dyDescent="0.3">
      <c r="A480" s="7" t="str">
        <f t="shared" si="449"/>
        <v>633celkem</v>
      </c>
      <c r="B480">
        <v>633</v>
      </c>
      <c r="K480"/>
      <c r="L480"/>
    </row>
  </sheetData>
  <autoFilter ref="A1:XFD480" xr:uid="{E2B231D5-12EA-4022-9E35-CACE12F2D45B}"/>
  <conditionalFormatting sqref="E1:E2">
    <cfRule type="containsText" dxfId="5" priority="1" operator="containsText" text="stídání">
      <formula>NOT(ISERROR(SEARCH("stídání",E1)))</formula>
    </cfRule>
    <cfRule type="containsText" dxfId="4" priority="2" operator="containsText" text="střídání">
      <formula>NOT(ISERROR(SEARCH("střídání",E1)))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3C646-555A-4095-AF1A-2EBC6FF2418E}">
  <dimension ref="A1:Z152"/>
  <sheetViews>
    <sheetView workbookViewId="0">
      <selection activeCell="L99" sqref="L99"/>
    </sheetView>
  </sheetViews>
  <sheetFormatPr defaultRowHeight="14.4" x14ac:dyDescent="0.3"/>
  <cols>
    <col min="1" max="5" width="5.77734375" customWidth="1"/>
    <col min="6" max="6" width="7.44140625" customWidth="1"/>
    <col min="7" max="7" width="5.77734375" customWidth="1"/>
    <col min="8" max="8" width="11.88671875" customWidth="1"/>
    <col min="9" max="10" width="5.77734375" customWidth="1"/>
    <col min="13" max="13" width="27.77734375" customWidth="1"/>
    <col min="15" max="15" width="31.109375" customWidth="1"/>
    <col min="17" max="20" width="8.88671875" style="35"/>
  </cols>
  <sheetData>
    <row r="1" spans="1:26" s="5" customFormat="1" ht="141.6" thickBot="1" x14ac:dyDescent="0.35">
      <c r="A1" s="102" t="s">
        <v>66</v>
      </c>
      <c r="B1" s="3" t="s">
        <v>67</v>
      </c>
      <c r="C1" s="3" t="s">
        <v>68</v>
      </c>
      <c r="D1" s="3" t="s">
        <v>69</v>
      </c>
      <c r="E1" s="103" t="s">
        <v>70</v>
      </c>
      <c r="F1" s="104" t="s">
        <v>71</v>
      </c>
      <c r="G1" s="4" t="s">
        <v>72</v>
      </c>
      <c r="H1" s="104" t="s">
        <v>73</v>
      </c>
      <c r="I1" s="3" t="s">
        <v>74</v>
      </c>
      <c r="J1" s="3" t="s">
        <v>75</v>
      </c>
      <c r="K1" s="4" t="s">
        <v>76</v>
      </c>
      <c r="L1" s="4" t="s">
        <v>77</v>
      </c>
      <c r="M1" s="3" t="s">
        <v>78</v>
      </c>
      <c r="N1" s="3" t="s">
        <v>79</v>
      </c>
      <c r="O1" s="3" t="s">
        <v>80</v>
      </c>
      <c r="P1" s="3" t="s">
        <v>81</v>
      </c>
      <c r="Q1" s="34" t="s">
        <v>82</v>
      </c>
      <c r="R1" s="34" t="s">
        <v>83</v>
      </c>
      <c r="S1" s="34" t="s">
        <v>84</v>
      </c>
      <c r="T1" s="34" t="s">
        <v>85</v>
      </c>
      <c r="U1" s="3" t="s">
        <v>86</v>
      </c>
      <c r="V1" s="3" t="s">
        <v>87</v>
      </c>
      <c r="W1" s="3" t="s">
        <v>88</v>
      </c>
      <c r="Y1" s="6"/>
      <c r="Z1" s="6"/>
    </row>
    <row r="3" spans="1:26" ht="15" thickBot="1" x14ac:dyDescent="0.35"/>
    <row r="4" spans="1:26" x14ac:dyDescent="0.3">
      <c r="A4" s="24">
        <v>602</v>
      </c>
      <c r="B4" s="25">
        <v>6202</v>
      </c>
      <c r="C4" s="25" t="s">
        <v>117</v>
      </c>
      <c r="D4" s="25"/>
      <c r="E4" s="25" t="str">
        <f t="shared" ref="E4:E16" si="0">CONCATENATE(C4,D4)</f>
        <v>6+</v>
      </c>
      <c r="F4" s="25" t="s">
        <v>135</v>
      </c>
      <c r="G4" s="25">
        <v>102</v>
      </c>
      <c r="H4" s="25" t="str">
        <f t="shared" ref="H4:H16" si="1">CONCATENATE(F4,"/",G4)</f>
        <v>XXX455/102</v>
      </c>
      <c r="I4" s="25" t="s">
        <v>10</v>
      </c>
      <c r="J4" s="25" t="s">
        <v>10</v>
      </c>
      <c r="K4" s="26">
        <v>0.18472222222222223</v>
      </c>
      <c r="L4" s="26">
        <v>0.18541666666666667</v>
      </c>
      <c r="M4" s="25" t="s">
        <v>5</v>
      </c>
      <c r="N4" s="26">
        <v>0.22569444444444445</v>
      </c>
      <c r="O4" s="25" t="s">
        <v>17</v>
      </c>
      <c r="P4" s="36" t="str">
        <f t="shared" ref="P4:P6" si="2">IF(M5=O4,"OK","POZOR")</f>
        <v>OK</v>
      </c>
      <c r="Q4" s="36">
        <f t="shared" ref="Q4:Q6" si="3">IF(ISNUMBER(G4),N4-L4,IF(F4="přejezd",N4-L4,0))</f>
        <v>4.0277777777777773E-2</v>
      </c>
      <c r="R4" s="36">
        <f t="shared" ref="R4:R6" si="4">IF(ISNUMBER(G4),L4-K4,0)</f>
        <v>6.9444444444444198E-4</v>
      </c>
      <c r="S4" s="36">
        <f t="shared" ref="S4:S6" si="5">Q4+R4</f>
        <v>4.0972222222222215E-2</v>
      </c>
      <c r="T4" s="36"/>
      <c r="U4" s="25">
        <v>38.9</v>
      </c>
      <c r="V4" s="25">
        <f>INDEX('Počty dní'!L:P,MATCH(E4,'Počty dní'!N:N,0),4)</f>
        <v>112</v>
      </c>
      <c r="W4" s="27">
        <f t="shared" ref="W4:W19" si="6">V4*U4</f>
        <v>4356.8</v>
      </c>
    </row>
    <row r="5" spans="1:26" x14ac:dyDescent="0.3">
      <c r="A5" s="28">
        <v>602</v>
      </c>
      <c r="B5" s="22">
        <v>6202</v>
      </c>
      <c r="C5" s="22" t="s">
        <v>117</v>
      </c>
      <c r="D5" s="22"/>
      <c r="E5" s="22" t="str">
        <f>CONCATENATE(C5,D5)</f>
        <v>6+</v>
      </c>
      <c r="F5" s="22" t="s">
        <v>119</v>
      </c>
      <c r="G5" s="22">
        <v>102</v>
      </c>
      <c r="H5" s="22" t="str">
        <f>CONCATENATE(F5,"/",G5)</f>
        <v>XXX421/102</v>
      </c>
      <c r="I5" s="22" t="s">
        <v>10</v>
      </c>
      <c r="J5" s="22" t="s">
        <v>10</v>
      </c>
      <c r="K5" s="23">
        <v>0.22708333333333333</v>
      </c>
      <c r="L5" s="23">
        <v>0.22916666666666666</v>
      </c>
      <c r="M5" s="22" t="s">
        <v>17</v>
      </c>
      <c r="N5" s="23">
        <v>0.24444444444444446</v>
      </c>
      <c r="O5" s="22" t="s">
        <v>39</v>
      </c>
      <c r="P5" s="37" t="str">
        <f t="shared" si="2"/>
        <v>OK</v>
      </c>
      <c r="Q5" s="37">
        <f t="shared" si="3"/>
        <v>1.5277777777777807E-2</v>
      </c>
      <c r="R5" s="37">
        <f t="shared" si="4"/>
        <v>2.0833333333333259E-3</v>
      </c>
      <c r="S5" s="37">
        <f t="shared" si="5"/>
        <v>1.7361111111111133E-2</v>
      </c>
      <c r="T5" s="37">
        <f t="shared" ref="T5:T6" si="7">K5-N4</f>
        <v>1.388888888888884E-3</v>
      </c>
      <c r="U5" s="22">
        <v>11.8</v>
      </c>
      <c r="V5" s="22">
        <f>INDEX('Počty dní'!L:P,MATCH(E5,'Počty dní'!N:N,0),4)</f>
        <v>112</v>
      </c>
      <c r="W5" s="29">
        <f t="shared" si="6"/>
        <v>1321.6000000000001</v>
      </c>
    </row>
    <row r="6" spans="1:26" x14ac:dyDescent="0.3">
      <c r="A6" s="28">
        <v>602</v>
      </c>
      <c r="B6" s="22">
        <v>6202</v>
      </c>
      <c r="C6" s="22" t="s">
        <v>117</v>
      </c>
      <c r="D6" s="22"/>
      <c r="E6" s="22" t="str">
        <f>CONCATENATE(C6,D6)</f>
        <v>6+</v>
      </c>
      <c r="F6" s="22" t="s">
        <v>119</v>
      </c>
      <c r="G6" s="22">
        <v>101</v>
      </c>
      <c r="H6" s="22" t="str">
        <f>CONCATENATE(F6,"/",G6)</f>
        <v>XXX421/101</v>
      </c>
      <c r="I6" s="22" t="s">
        <v>10</v>
      </c>
      <c r="J6" s="22" t="s">
        <v>10</v>
      </c>
      <c r="K6" s="23">
        <v>0.25416666666666665</v>
      </c>
      <c r="L6" s="23">
        <v>0.25555555555555559</v>
      </c>
      <c r="M6" s="22" t="s">
        <v>39</v>
      </c>
      <c r="N6" s="23">
        <v>0.27013888888888887</v>
      </c>
      <c r="O6" s="22" t="s">
        <v>17</v>
      </c>
      <c r="P6" s="37" t="str">
        <f t="shared" si="2"/>
        <v>OK</v>
      </c>
      <c r="Q6" s="37">
        <f t="shared" si="3"/>
        <v>1.4583333333333282E-2</v>
      </c>
      <c r="R6" s="37">
        <f t="shared" si="4"/>
        <v>1.3888888888889395E-3</v>
      </c>
      <c r="S6" s="37">
        <f t="shared" si="5"/>
        <v>1.5972222222222221E-2</v>
      </c>
      <c r="T6" s="37">
        <f t="shared" si="7"/>
        <v>9.7222222222221877E-3</v>
      </c>
      <c r="U6" s="22">
        <v>11.8</v>
      </c>
      <c r="V6" s="22">
        <f>INDEX('Počty dní'!L:P,MATCH(E6,'Počty dní'!N:N,0),4)</f>
        <v>112</v>
      </c>
      <c r="W6" s="29">
        <f t="shared" si="6"/>
        <v>1321.6000000000001</v>
      </c>
    </row>
    <row r="7" spans="1:26" x14ac:dyDescent="0.3">
      <c r="A7" s="28">
        <v>602</v>
      </c>
      <c r="B7" s="22">
        <v>6202</v>
      </c>
      <c r="C7" s="22" t="s">
        <v>117</v>
      </c>
      <c r="D7" s="22"/>
      <c r="E7" s="22" t="str">
        <f>CONCATENATE(C7,D7)</f>
        <v>6+</v>
      </c>
      <c r="F7" s="22" t="s">
        <v>135</v>
      </c>
      <c r="G7" s="22">
        <v>101</v>
      </c>
      <c r="H7" s="22" t="str">
        <f>CONCATENATE(F7,"/",G7)</f>
        <v>XXX455/101</v>
      </c>
      <c r="I7" s="22" t="s">
        <v>10</v>
      </c>
      <c r="J7" s="22" t="s">
        <v>10</v>
      </c>
      <c r="K7" s="23">
        <v>0.2722222222222222</v>
      </c>
      <c r="L7" s="23">
        <v>0.27430555555555552</v>
      </c>
      <c r="M7" s="22" t="s">
        <v>17</v>
      </c>
      <c r="N7" s="23">
        <v>0.31041666666666667</v>
      </c>
      <c r="O7" s="22" t="s">
        <v>5</v>
      </c>
      <c r="P7" s="37" t="str">
        <f t="shared" ref="P7:P18" si="8">IF(M8=O7,"OK","POZOR")</f>
        <v>OK</v>
      </c>
      <c r="Q7" s="37">
        <f t="shared" ref="Q7:Q19" si="9">IF(ISNUMBER(G7),N7-L7,IF(F7="přejezd",N7-L7,0))</f>
        <v>3.6111111111111149E-2</v>
      </c>
      <c r="R7" s="37">
        <f t="shared" ref="R7:R19" si="10">IF(ISNUMBER(G7),L7-K7,0)</f>
        <v>2.0833333333333259E-3</v>
      </c>
      <c r="S7" s="37">
        <f t="shared" ref="S7:S19" si="11">Q7+R7</f>
        <v>3.8194444444444475E-2</v>
      </c>
      <c r="T7" s="37">
        <f t="shared" ref="T7:T19" si="12">K7-N6</f>
        <v>2.0833333333333259E-3</v>
      </c>
      <c r="U7" s="22">
        <v>38.9</v>
      </c>
      <c r="V7" s="22">
        <f>INDEX('Počty dní'!L:P,MATCH(E7,'Počty dní'!N:N,0),4)</f>
        <v>112</v>
      </c>
      <c r="W7" s="29">
        <f t="shared" si="6"/>
        <v>4356.8</v>
      </c>
    </row>
    <row r="8" spans="1:26" x14ac:dyDescent="0.3">
      <c r="A8" s="28">
        <v>602</v>
      </c>
      <c r="B8" s="22">
        <v>6202</v>
      </c>
      <c r="C8" s="22" t="s">
        <v>117</v>
      </c>
      <c r="D8" s="22"/>
      <c r="E8" s="22" t="str">
        <f t="shared" si="0"/>
        <v>6+</v>
      </c>
      <c r="F8" s="22" t="s">
        <v>135</v>
      </c>
      <c r="G8" s="22">
        <v>104</v>
      </c>
      <c r="H8" s="22" t="str">
        <f t="shared" si="1"/>
        <v>XXX455/104</v>
      </c>
      <c r="I8" s="22" t="s">
        <v>10</v>
      </c>
      <c r="J8" s="22" t="s">
        <v>10</v>
      </c>
      <c r="K8" s="23">
        <v>0.35138888888888892</v>
      </c>
      <c r="L8" s="23">
        <v>0.3520833333333333</v>
      </c>
      <c r="M8" s="22" t="s">
        <v>5</v>
      </c>
      <c r="N8" s="23">
        <v>0.3923611111111111</v>
      </c>
      <c r="O8" s="22" t="s">
        <v>17</v>
      </c>
      <c r="P8" s="37" t="str">
        <f t="shared" ref="P8:P9" si="13">IF(M9=O8,"OK","POZOR")</f>
        <v>OK</v>
      </c>
      <c r="Q8" s="37">
        <f t="shared" ref="Q8:Q9" si="14">IF(ISNUMBER(G8),N8-L8,IF(F8="přejezd",N8-L8,0))</f>
        <v>4.0277777777777801E-2</v>
      </c>
      <c r="R8" s="37">
        <f t="shared" ref="R8:R9" si="15">IF(ISNUMBER(G8),L8-K8,0)</f>
        <v>6.9444444444438647E-4</v>
      </c>
      <c r="S8" s="37">
        <f t="shared" ref="S8:S9" si="16">Q8+R8</f>
        <v>4.0972222222222188E-2</v>
      </c>
      <c r="T8" s="37">
        <f t="shared" ref="T8:T9" si="17">K8-N7</f>
        <v>4.0972222222222243E-2</v>
      </c>
      <c r="U8" s="22">
        <v>38.9</v>
      </c>
      <c r="V8" s="22">
        <f>INDEX('Počty dní'!L:P,MATCH(E8,'Počty dní'!N:N,0),4)</f>
        <v>112</v>
      </c>
      <c r="W8" s="29">
        <f t="shared" si="6"/>
        <v>4356.8</v>
      </c>
    </row>
    <row r="9" spans="1:26" x14ac:dyDescent="0.3">
      <c r="A9" s="28">
        <v>602</v>
      </c>
      <c r="B9" s="22">
        <v>6202</v>
      </c>
      <c r="C9" s="22" t="s">
        <v>117</v>
      </c>
      <c r="D9" s="22"/>
      <c r="E9" s="22" t="str">
        <f>CONCATENATE(C9,D9)</f>
        <v>6+</v>
      </c>
      <c r="F9" s="22" t="s">
        <v>119</v>
      </c>
      <c r="G9" s="22">
        <v>104</v>
      </c>
      <c r="H9" s="22" t="str">
        <f>CONCATENATE(F9,"/",G9)</f>
        <v>XXX421/104</v>
      </c>
      <c r="I9" s="22" t="s">
        <v>10</v>
      </c>
      <c r="J9" s="22" t="s">
        <v>10</v>
      </c>
      <c r="K9" s="23">
        <v>0.39374999999999999</v>
      </c>
      <c r="L9" s="23">
        <v>0.39583333333333331</v>
      </c>
      <c r="M9" s="22" t="s">
        <v>17</v>
      </c>
      <c r="N9" s="23">
        <v>0.41111111111111115</v>
      </c>
      <c r="O9" s="22" t="s">
        <v>39</v>
      </c>
      <c r="P9" s="37" t="str">
        <f t="shared" si="13"/>
        <v>OK</v>
      </c>
      <c r="Q9" s="37">
        <f t="shared" si="14"/>
        <v>1.5277777777777835E-2</v>
      </c>
      <c r="R9" s="37">
        <f t="shared" si="15"/>
        <v>2.0833333333333259E-3</v>
      </c>
      <c r="S9" s="37">
        <f t="shared" si="16"/>
        <v>1.736111111111116E-2</v>
      </c>
      <c r="T9" s="37">
        <f t="shared" si="17"/>
        <v>1.388888888888884E-3</v>
      </c>
      <c r="U9" s="22">
        <v>11.8</v>
      </c>
      <c r="V9" s="22">
        <f>INDEX('Počty dní'!L:P,MATCH(E9,'Počty dní'!N:N,0),4)</f>
        <v>112</v>
      </c>
      <c r="W9" s="29">
        <f t="shared" si="6"/>
        <v>1321.6000000000001</v>
      </c>
    </row>
    <row r="10" spans="1:26" x14ac:dyDescent="0.3">
      <c r="A10" s="28">
        <v>602</v>
      </c>
      <c r="B10" s="22">
        <v>6202</v>
      </c>
      <c r="C10" s="22" t="s">
        <v>117</v>
      </c>
      <c r="D10" s="22"/>
      <c r="E10" s="22" t="str">
        <f>CONCATENATE(C10,D10)</f>
        <v>6+</v>
      </c>
      <c r="F10" s="22" t="s">
        <v>119</v>
      </c>
      <c r="G10" s="22">
        <v>103</v>
      </c>
      <c r="H10" s="22" t="str">
        <f>CONCATENATE(F10,"/",G10)</f>
        <v>XXX421/103</v>
      </c>
      <c r="I10" s="22" t="s">
        <v>10</v>
      </c>
      <c r="J10" s="22" t="s">
        <v>10</v>
      </c>
      <c r="K10" s="23">
        <v>0.42083333333333334</v>
      </c>
      <c r="L10" s="23">
        <v>0.42222222222222222</v>
      </c>
      <c r="M10" s="22" t="s">
        <v>39</v>
      </c>
      <c r="N10" s="23">
        <v>0.4368055555555555</v>
      </c>
      <c r="O10" s="22" t="s">
        <v>17</v>
      </c>
      <c r="P10" s="37" t="str">
        <f t="shared" si="8"/>
        <v>OK</v>
      </c>
      <c r="Q10" s="37">
        <f t="shared" si="9"/>
        <v>1.4583333333333282E-2</v>
      </c>
      <c r="R10" s="37">
        <f t="shared" si="10"/>
        <v>1.388888888888884E-3</v>
      </c>
      <c r="S10" s="37">
        <f t="shared" si="11"/>
        <v>1.5972222222222165E-2</v>
      </c>
      <c r="T10" s="37">
        <f t="shared" si="12"/>
        <v>9.7222222222221877E-3</v>
      </c>
      <c r="U10" s="22">
        <v>11.8</v>
      </c>
      <c r="V10" s="22">
        <f>INDEX('Počty dní'!L:P,MATCH(E10,'Počty dní'!N:N,0),4)</f>
        <v>112</v>
      </c>
      <c r="W10" s="29">
        <f t="shared" si="6"/>
        <v>1321.6000000000001</v>
      </c>
    </row>
    <row r="11" spans="1:26" x14ac:dyDescent="0.3">
      <c r="A11" s="28">
        <v>602</v>
      </c>
      <c r="B11" s="22">
        <v>6202</v>
      </c>
      <c r="C11" s="22" t="s">
        <v>117</v>
      </c>
      <c r="D11" s="22"/>
      <c r="E11" s="22" t="str">
        <f>CONCATENATE(C11,D11)</f>
        <v>6+</v>
      </c>
      <c r="F11" s="22" t="s">
        <v>135</v>
      </c>
      <c r="G11" s="22">
        <v>103</v>
      </c>
      <c r="H11" s="22" t="str">
        <f>CONCATENATE(F11,"/",G11)</f>
        <v>XXX455/103</v>
      </c>
      <c r="I11" s="22" t="s">
        <v>10</v>
      </c>
      <c r="J11" s="22" t="s">
        <v>10</v>
      </c>
      <c r="K11" s="23">
        <v>0.43888888888888888</v>
      </c>
      <c r="L11" s="23">
        <v>0.44097222222222227</v>
      </c>
      <c r="M11" s="22" t="s">
        <v>17</v>
      </c>
      <c r="N11" s="23">
        <v>0.4770833333333333</v>
      </c>
      <c r="O11" s="22" t="s">
        <v>5</v>
      </c>
      <c r="P11" s="37" t="str">
        <f t="shared" si="8"/>
        <v>OK</v>
      </c>
      <c r="Q11" s="37">
        <f t="shared" si="9"/>
        <v>3.6111111111111038E-2</v>
      </c>
      <c r="R11" s="37">
        <f t="shared" si="10"/>
        <v>2.0833333333333814E-3</v>
      </c>
      <c r="S11" s="37">
        <f t="shared" si="11"/>
        <v>3.819444444444442E-2</v>
      </c>
      <c r="T11" s="37">
        <f t="shared" si="12"/>
        <v>2.0833333333333814E-3</v>
      </c>
      <c r="U11" s="22">
        <v>38.9</v>
      </c>
      <c r="V11" s="22">
        <f>INDEX('Počty dní'!L:P,MATCH(E11,'Počty dní'!N:N,0),4)</f>
        <v>112</v>
      </c>
      <c r="W11" s="29">
        <f t="shared" si="6"/>
        <v>4356.8</v>
      </c>
    </row>
    <row r="12" spans="1:26" x14ac:dyDescent="0.3">
      <c r="A12" s="28">
        <v>602</v>
      </c>
      <c r="B12" s="22">
        <v>6202</v>
      </c>
      <c r="C12" s="22" t="s">
        <v>117</v>
      </c>
      <c r="D12" s="22"/>
      <c r="E12" s="22" t="str">
        <f t="shared" si="0"/>
        <v>6+</v>
      </c>
      <c r="F12" s="22" t="s">
        <v>135</v>
      </c>
      <c r="G12" s="22">
        <v>106</v>
      </c>
      <c r="H12" s="22" t="str">
        <f t="shared" si="1"/>
        <v>XXX455/106</v>
      </c>
      <c r="I12" s="22" t="s">
        <v>10</v>
      </c>
      <c r="J12" s="22" t="s">
        <v>10</v>
      </c>
      <c r="K12" s="23">
        <v>0.5180555555555556</v>
      </c>
      <c r="L12" s="23">
        <v>0.51874999999999993</v>
      </c>
      <c r="M12" s="22" t="s">
        <v>5</v>
      </c>
      <c r="N12" s="23">
        <v>0.55902777777777779</v>
      </c>
      <c r="O12" s="22" t="s">
        <v>17</v>
      </c>
      <c r="P12" s="37" t="str">
        <f t="shared" si="8"/>
        <v>OK</v>
      </c>
      <c r="Q12" s="37">
        <f t="shared" si="9"/>
        <v>4.0277777777777857E-2</v>
      </c>
      <c r="R12" s="37">
        <f t="shared" si="10"/>
        <v>6.9444444444433095E-4</v>
      </c>
      <c r="S12" s="37">
        <f t="shared" si="11"/>
        <v>4.0972222222222188E-2</v>
      </c>
      <c r="T12" s="37">
        <f t="shared" si="12"/>
        <v>4.0972222222222299E-2</v>
      </c>
      <c r="U12" s="22">
        <v>38.9</v>
      </c>
      <c r="V12" s="22">
        <f>INDEX('Počty dní'!L:P,MATCH(E12,'Počty dní'!N:N,0),4)</f>
        <v>112</v>
      </c>
      <c r="W12" s="29">
        <f t="shared" si="6"/>
        <v>4356.8</v>
      </c>
    </row>
    <row r="13" spans="1:26" x14ac:dyDescent="0.3">
      <c r="A13" s="28">
        <v>602</v>
      </c>
      <c r="B13" s="22">
        <v>6202</v>
      </c>
      <c r="C13" s="22" t="s">
        <v>117</v>
      </c>
      <c r="D13" s="22"/>
      <c r="E13" s="22" t="str">
        <f>CONCATENATE(C13,D13)</f>
        <v>6+</v>
      </c>
      <c r="F13" s="22" t="s">
        <v>119</v>
      </c>
      <c r="G13" s="22">
        <v>106</v>
      </c>
      <c r="H13" s="22" t="str">
        <f>CONCATENATE(F13,"/",G13)</f>
        <v>XXX421/106</v>
      </c>
      <c r="I13" s="22" t="s">
        <v>10</v>
      </c>
      <c r="J13" s="22" t="s">
        <v>10</v>
      </c>
      <c r="K13" s="23">
        <v>0.56041666666666667</v>
      </c>
      <c r="L13" s="23">
        <v>0.5625</v>
      </c>
      <c r="M13" s="22" t="s">
        <v>17</v>
      </c>
      <c r="N13" s="23">
        <v>0.57777777777777783</v>
      </c>
      <c r="O13" s="22" t="s">
        <v>39</v>
      </c>
      <c r="P13" s="37" t="str">
        <f t="shared" si="8"/>
        <v>OK</v>
      </c>
      <c r="Q13" s="37">
        <f t="shared" si="9"/>
        <v>1.5277777777777835E-2</v>
      </c>
      <c r="R13" s="37">
        <f t="shared" si="10"/>
        <v>2.0833333333333259E-3</v>
      </c>
      <c r="S13" s="37">
        <f t="shared" si="11"/>
        <v>1.736111111111116E-2</v>
      </c>
      <c r="T13" s="37">
        <f t="shared" si="12"/>
        <v>1.388888888888884E-3</v>
      </c>
      <c r="U13" s="22">
        <v>11.8</v>
      </c>
      <c r="V13" s="22">
        <f>INDEX('Počty dní'!L:P,MATCH(E13,'Počty dní'!N:N,0),4)</f>
        <v>112</v>
      </c>
      <c r="W13" s="29">
        <f t="shared" si="6"/>
        <v>1321.6000000000001</v>
      </c>
    </row>
    <row r="14" spans="1:26" x14ac:dyDescent="0.3">
      <c r="A14" s="28">
        <v>602</v>
      </c>
      <c r="B14" s="22">
        <v>6202</v>
      </c>
      <c r="C14" s="22" t="s">
        <v>117</v>
      </c>
      <c r="D14" s="22"/>
      <c r="E14" s="22" t="str">
        <f>CONCATENATE(C14,D14)</f>
        <v>6+</v>
      </c>
      <c r="F14" s="22" t="s">
        <v>119</v>
      </c>
      <c r="G14" s="22">
        <v>105</v>
      </c>
      <c r="H14" s="22" t="str">
        <f>CONCATENATE(F14,"/",G14)</f>
        <v>XXX421/105</v>
      </c>
      <c r="I14" s="22" t="s">
        <v>10</v>
      </c>
      <c r="J14" s="22" t="s">
        <v>10</v>
      </c>
      <c r="K14" s="23">
        <v>0.58750000000000002</v>
      </c>
      <c r="L14" s="23">
        <v>0.58888888888888891</v>
      </c>
      <c r="M14" s="22" t="s">
        <v>39</v>
      </c>
      <c r="N14" s="23">
        <v>0.60347222222222219</v>
      </c>
      <c r="O14" s="22" t="s">
        <v>17</v>
      </c>
      <c r="P14" s="37" t="str">
        <f t="shared" si="8"/>
        <v>OK</v>
      </c>
      <c r="Q14" s="37">
        <f t="shared" si="9"/>
        <v>1.4583333333333282E-2</v>
      </c>
      <c r="R14" s="37">
        <f t="shared" si="10"/>
        <v>1.388888888888884E-3</v>
      </c>
      <c r="S14" s="37">
        <f t="shared" si="11"/>
        <v>1.5972222222222165E-2</v>
      </c>
      <c r="T14" s="37">
        <f t="shared" si="12"/>
        <v>9.7222222222221877E-3</v>
      </c>
      <c r="U14" s="22">
        <v>11.8</v>
      </c>
      <c r="V14" s="22">
        <f>INDEX('Počty dní'!L:P,MATCH(E14,'Počty dní'!N:N,0),4)</f>
        <v>112</v>
      </c>
      <c r="W14" s="29">
        <f t="shared" si="6"/>
        <v>1321.6000000000001</v>
      </c>
    </row>
    <row r="15" spans="1:26" x14ac:dyDescent="0.3">
      <c r="A15" s="28">
        <v>602</v>
      </c>
      <c r="B15" s="22">
        <v>6202</v>
      </c>
      <c r="C15" s="22" t="s">
        <v>117</v>
      </c>
      <c r="D15" s="22"/>
      <c r="E15" s="22" t="str">
        <f>CONCATENATE(C15,D15)</f>
        <v>6+</v>
      </c>
      <c r="F15" s="22" t="s">
        <v>135</v>
      </c>
      <c r="G15" s="22">
        <v>105</v>
      </c>
      <c r="H15" s="22" t="str">
        <f>CONCATENATE(F15,"/",G15)</f>
        <v>XXX455/105</v>
      </c>
      <c r="I15" s="22" t="s">
        <v>10</v>
      </c>
      <c r="J15" s="22" t="s">
        <v>10</v>
      </c>
      <c r="K15" s="23">
        <v>0.60555555555555551</v>
      </c>
      <c r="L15" s="23">
        <v>0.60763888888888895</v>
      </c>
      <c r="M15" s="22" t="s">
        <v>17</v>
      </c>
      <c r="N15" s="23">
        <v>0.64374999999999993</v>
      </c>
      <c r="O15" s="22" t="s">
        <v>5</v>
      </c>
      <c r="P15" s="37" t="str">
        <f t="shared" si="8"/>
        <v>OK</v>
      </c>
      <c r="Q15" s="37">
        <f t="shared" si="9"/>
        <v>3.6111111111110983E-2</v>
      </c>
      <c r="R15" s="37">
        <f t="shared" si="10"/>
        <v>2.083333333333437E-3</v>
      </c>
      <c r="S15" s="37">
        <f t="shared" si="11"/>
        <v>3.819444444444442E-2</v>
      </c>
      <c r="T15" s="37">
        <f t="shared" si="12"/>
        <v>2.0833333333333259E-3</v>
      </c>
      <c r="U15" s="22">
        <v>38.9</v>
      </c>
      <c r="V15" s="22">
        <f>INDEX('Počty dní'!L:P,MATCH(E15,'Počty dní'!N:N,0),4)</f>
        <v>112</v>
      </c>
      <c r="W15" s="29">
        <f t="shared" si="6"/>
        <v>4356.8</v>
      </c>
    </row>
    <row r="16" spans="1:26" x14ac:dyDescent="0.3">
      <c r="A16" s="28">
        <v>602</v>
      </c>
      <c r="B16" s="22">
        <v>6202</v>
      </c>
      <c r="C16" s="22" t="s">
        <v>117</v>
      </c>
      <c r="D16" s="22"/>
      <c r="E16" s="22" t="str">
        <f t="shared" si="0"/>
        <v>6+</v>
      </c>
      <c r="F16" s="22" t="s">
        <v>135</v>
      </c>
      <c r="G16" s="22">
        <v>108</v>
      </c>
      <c r="H16" s="22" t="str">
        <f t="shared" si="1"/>
        <v>XXX455/108</v>
      </c>
      <c r="I16" s="22" t="s">
        <v>10</v>
      </c>
      <c r="J16" s="22" t="s">
        <v>10</v>
      </c>
      <c r="K16" s="23">
        <v>0.68472222222222223</v>
      </c>
      <c r="L16" s="23">
        <v>0.68541666666666667</v>
      </c>
      <c r="M16" s="22" t="s">
        <v>5</v>
      </c>
      <c r="N16" s="23">
        <v>0.72569444444444453</v>
      </c>
      <c r="O16" s="22" t="s">
        <v>17</v>
      </c>
      <c r="P16" s="37" t="str">
        <f t="shared" si="8"/>
        <v>OK</v>
      </c>
      <c r="Q16" s="37">
        <f t="shared" si="9"/>
        <v>4.0277777777777857E-2</v>
      </c>
      <c r="R16" s="37">
        <f t="shared" si="10"/>
        <v>6.9444444444444198E-4</v>
      </c>
      <c r="S16" s="37">
        <f t="shared" si="11"/>
        <v>4.0972222222222299E-2</v>
      </c>
      <c r="T16" s="37">
        <f t="shared" si="12"/>
        <v>4.0972222222222299E-2</v>
      </c>
      <c r="U16" s="22">
        <v>38.9</v>
      </c>
      <c r="V16" s="22">
        <f>INDEX('Počty dní'!L:P,MATCH(E16,'Počty dní'!N:N,0),4)</f>
        <v>112</v>
      </c>
      <c r="W16" s="29">
        <f t="shared" si="6"/>
        <v>4356.8</v>
      </c>
    </row>
    <row r="17" spans="1:24" x14ac:dyDescent="0.3">
      <c r="A17" s="28">
        <v>602</v>
      </c>
      <c r="B17" s="22">
        <v>6202</v>
      </c>
      <c r="C17" s="22" t="s">
        <v>117</v>
      </c>
      <c r="D17" s="22"/>
      <c r="E17" s="22" t="str">
        <f>CONCATENATE(C17,D17)</f>
        <v>6+</v>
      </c>
      <c r="F17" s="22" t="s">
        <v>119</v>
      </c>
      <c r="G17" s="22">
        <v>108</v>
      </c>
      <c r="H17" s="22" t="str">
        <f>CONCATENATE(F17,"/",G17)</f>
        <v>XXX421/108</v>
      </c>
      <c r="I17" s="22" t="s">
        <v>10</v>
      </c>
      <c r="J17" s="22" t="s">
        <v>10</v>
      </c>
      <c r="K17" s="23">
        <v>0.7270833333333333</v>
      </c>
      <c r="L17" s="23">
        <v>0.72916666666666663</v>
      </c>
      <c r="M17" s="22" t="s">
        <v>17</v>
      </c>
      <c r="N17" s="23">
        <v>0.74444444444444446</v>
      </c>
      <c r="O17" s="22" t="s">
        <v>39</v>
      </c>
      <c r="P17" s="37" t="str">
        <f t="shared" si="8"/>
        <v>OK</v>
      </c>
      <c r="Q17" s="37">
        <f t="shared" si="9"/>
        <v>1.5277777777777835E-2</v>
      </c>
      <c r="R17" s="37">
        <f t="shared" si="10"/>
        <v>2.0833333333333259E-3</v>
      </c>
      <c r="S17" s="37">
        <f t="shared" si="11"/>
        <v>1.736111111111116E-2</v>
      </c>
      <c r="T17" s="37">
        <f t="shared" si="12"/>
        <v>1.3888888888887729E-3</v>
      </c>
      <c r="U17" s="22">
        <v>11.8</v>
      </c>
      <c r="V17" s="22">
        <f>INDEX('Počty dní'!L:P,MATCH(E17,'Počty dní'!N:N,0),4)</f>
        <v>112</v>
      </c>
      <c r="W17" s="29">
        <f t="shared" si="6"/>
        <v>1321.6000000000001</v>
      </c>
    </row>
    <row r="18" spans="1:24" x14ac:dyDescent="0.3">
      <c r="A18" s="28">
        <v>602</v>
      </c>
      <c r="B18" s="22">
        <v>6202</v>
      </c>
      <c r="C18" s="22" t="s">
        <v>117</v>
      </c>
      <c r="D18" s="22"/>
      <c r="E18" s="22" t="str">
        <f t="shared" ref="E18" si="18">CONCATENATE(C18,D18)</f>
        <v>6+</v>
      </c>
      <c r="F18" s="22" t="s">
        <v>119</v>
      </c>
      <c r="G18" s="22">
        <v>107</v>
      </c>
      <c r="H18" s="22" t="str">
        <f t="shared" ref="H18" si="19">CONCATENATE(F18,"/",G18)</f>
        <v>XXX421/107</v>
      </c>
      <c r="I18" s="22" t="s">
        <v>10</v>
      </c>
      <c r="J18" s="22" t="s">
        <v>10</v>
      </c>
      <c r="K18" s="23">
        <v>0.75416666666666676</v>
      </c>
      <c r="L18" s="23">
        <v>0.75555555555555554</v>
      </c>
      <c r="M18" s="22" t="s">
        <v>39</v>
      </c>
      <c r="N18" s="23">
        <v>0.77013888888888893</v>
      </c>
      <c r="O18" s="22" t="s">
        <v>17</v>
      </c>
      <c r="P18" s="37" t="str">
        <f t="shared" si="8"/>
        <v>OK</v>
      </c>
      <c r="Q18" s="37">
        <f t="shared" si="9"/>
        <v>1.4583333333333393E-2</v>
      </c>
      <c r="R18" s="37">
        <f t="shared" si="10"/>
        <v>1.3888888888887729E-3</v>
      </c>
      <c r="S18" s="37">
        <f t="shared" si="11"/>
        <v>1.5972222222222165E-2</v>
      </c>
      <c r="T18" s="37">
        <f t="shared" si="12"/>
        <v>9.7222222222222987E-3</v>
      </c>
      <c r="U18" s="22">
        <v>11.8</v>
      </c>
      <c r="V18" s="22">
        <f>INDEX('Počty dní'!L:P,MATCH(E18,'Počty dní'!N:N,0),4)</f>
        <v>112</v>
      </c>
      <c r="W18" s="29">
        <f t="shared" si="6"/>
        <v>1321.6000000000001</v>
      </c>
    </row>
    <row r="19" spans="1:24" ht="15" thickBot="1" x14ac:dyDescent="0.35">
      <c r="A19" s="30">
        <v>602</v>
      </c>
      <c r="B19" s="31">
        <v>6202</v>
      </c>
      <c r="C19" s="31" t="s">
        <v>117</v>
      </c>
      <c r="D19" s="31"/>
      <c r="E19" s="31" t="str">
        <f>CONCATENATE(C19,D19)</f>
        <v>6+</v>
      </c>
      <c r="F19" s="31" t="s">
        <v>135</v>
      </c>
      <c r="G19" s="31">
        <v>107</v>
      </c>
      <c r="H19" s="31" t="str">
        <f>CONCATENATE(F19,"/",G19)</f>
        <v>XXX455/107</v>
      </c>
      <c r="I19" s="31" t="s">
        <v>10</v>
      </c>
      <c r="J19" s="31" t="s">
        <v>10</v>
      </c>
      <c r="K19" s="32">
        <v>0.77222222222222225</v>
      </c>
      <c r="L19" s="32">
        <v>0.77430555555555547</v>
      </c>
      <c r="M19" s="31" t="s">
        <v>17</v>
      </c>
      <c r="N19" s="32">
        <v>0.81041666666666667</v>
      </c>
      <c r="O19" s="31" t="s">
        <v>5</v>
      </c>
      <c r="P19" s="38"/>
      <c r="Q19" s="38">
        <f t="shared" si="9"/>
        <v>3.6111111111111205E-2</v>
      </c>
      <c r="R19" s="38">
        <f t="shared" si="10"/>
        <v>2.0833333333332149E-3</v>
      </c>
      <c r="S19" s="38">
        <f t="shared" si="11"/>
        <v>3.819444444444442E-2</v>
      </c>
      <c r="T19" s="38">
        <f t="shared" si="12"/>
        <v>2.0833333333333259E-3</v>
      </c>
      <c r="U19" s="31">
        <v>38.9</v>
      </c>
      <c r="V19" s="31">
        <f>INDEX('Počty dní'!L:P,MATCH(E19,'Počty dní'!N:N,0),4)</f>
        <v>112</v>
      </c>
      <c r="W19" s="33">
        <f t="shared" si="6"/>
        <v>4356.8</v>
      </c>
    </row>
    <row r="20" spans="1:24" ht="15" thickBot="1" x14ac:dyDescent="0.35">
      <c r="A20" s="8" t="str">
        <f ca="1">CONCATENATE(INDIRECT("R[-3]C[0]",FALSE),"celkem")</f>
        <v>602celkem</v>
      </c>
      <c r="B20" s="9"/>
      <c r="C20" s="9" t="str">
        <f ca="1">INDIRECT("R[-1]C[12]",FALSE)</f>
        <v>Mohelno</v>
      </c>
      <c r="D20" s="10"/>
      <c r="E20" s="9"/>
      <c r="F20" s="10"/>
      <c r="G20" s="11"/>
      <c r="H20" s="12"/>
      <c r="I20" s="13"/>
      <c r="J20" s="14" t="str">
        <f ca="1">INDIRECT("R[-2]C[0]",FALSE)</f>
        <v>S</v>
      </c>
      <c r="K20" s="15"/>
      <c r="L20" s="16"/>
      <c r="M20" s="17"/>
      <c r="N20" s="16"/>
      <c r="O20" s="18"/>
      <c r="P20" s="9"/>
      <c r="Q20" s="39">
        <f>SUM(Q4:Q19)</f>
        <v>0.42500000000000021</v>
      </c>
      <c r="R20" s="39">
        <f t="shared" ref="R20:T20" si="20">SUM(R4:R19)</f>
        <v>2.4999999999999745E-2</v>
      </c>
      <c r="S20" s="39">
        <f t="shared" si="20"/>
        <v>0.44999999999999996</v>
      </c>
      <c r="T20" s="39">
        <f t="shared" si="20"/>
        <v>0.17569444444444449</v>
      </c>
      <c r="U20" s="19">
        <f>SUM(U4:U19)</f>
        <v>405.6</v>
      </c>
      <c r="V20" s="20"/>
      <c r="W20" s="21">
        <f>SUM(W4:W19)</f>
        <v>45427.199999999997</v>
      </c>
      <c r="X20" s="7"/>
    </row>
    <row r="22" spans="1:24" ht="15" thickBot="1" x14ac:dyDescent="0.35">
      <c r="A22" t="s">
        <v>128</v>
      </c>
    </row>
    <row r="23" spans="1:24" x14ac:dyDescent="0.3">
      <c r="A23" s="24">
        <v>607</v>
      </c>
      <c r="B23" s="25">
        <v>6207</v>
      </c>
      <c r="C23" s="25" t="s">
        <v>117</v>
      </c>
      <c r="D23" s="25"/>
      <c r="E23" s="25" t="str">
        <f>CONCATENATE(C23,D23)</f>
        <v>6+</v>
      </c>
      <c r="F23" s="25" t="s">
        <v>139</v>
      </c>
      <c r="G23" s="25">
        <v>101</v>
      </c>
      <c r="H23" s="25" t="str">
        <f>CONCATENATE(F23,"/",G23)</f>
        <v>XXX450/101</v>
      </c>
      <c r="I23" s="25" t="s">
        <v>10</v>
      </c>
      <c r="J23" s="25" t="s">
        <v>10</v>
      </c>
      <c r="K23" s="26">
        <v>0.21944444444444444</v>
      </c>
      <c r="L23" s="26">
        <v>0.22083333333333333</v>
      </c>
      <c r="M23" s="25" t="s">
        <v>0</v>
      </c>
      <c r="N23" s="26">
        <v>0.24166666666666667</v>
      </c>
      <c r="O23" s="25" t="s">
        <v>23</v>
      </c>
      <c r="P23" s="36" t="str">
        <f t="shared" ref="P23:P31" si="21">IF(M24=O23,"OK","POZOR")</f>
        <v>OK</v>
      </c>
      <c r="Q23" s="36">
        <f t="shared" ref="Q23:Q32" si="22">IF(ISNUMBER(G23),N23-L23,IF(F23="přejezd",N23-L23,0))</f>
        <v>2.0833333333333343E-2</v>
      </c>
      <c r="R23" s="36">
        <f t="shared" ref="R23:R32" si="23">IF(ISNUMBER(G23),L23-K23,0)</f>
        <v>1.388888888888884E-3</v>
      </c>
      <c r="S23" s="36">
        <f t="shared" ref="S23:S32" si="24">Q23+R23</f>
        <v>2.2222222222222227E-2</v>
      </c>
      <c r="T23" s="36"/>
      <c r="U23" s="25">
        <v>18.5</v>
      </c>
      <c r="V23" s="25">
        <f>INDEX('Počty dní'!L:P,MATCH(E23,'Počty dní'!N:N,0),4)</f>
        <v>112</v>
      </c>
      <c r="W23" s="27">
        <f t="shared" ref="W23:W32" si="25">V23*U23</f>
        <v>2072</v>
      </c>
    </row>
    <row r="24" spans="1:24" x14ac:dyDescent="0.3">
      <c r="A24" s="28">
        <v>607</v>
      </c>
      <c r="B24" s="22">
        <v>6207</v>
      </c>
      <c r="C24" s="22" t="s">
        <v>117</v>
      </c>
      <c r="D24" s="22"/>
      <c r="E24" s="22" t="str">
        <f t="shared" ref="E24:E29" si="26">CONCATENATE(C24,D24)</f>
        <v>6+</v>
      </c>
      <c r="F24" s="22" t="s">
        <v>139</v>
      </c>
      <c r="G24" s="22">
        <v>102</v>
      </c>
      <c r="H24" s="22" t="str">
        <f t="shared" ref="H24:H29" si="27">CONCATENATE(F24,"/",G24)</f>
        <v>XXX450/102</v>
      </c>
      <c r="I24" s="22" t="s">
        <v>10</v>
      </c>
      <c r="J24" s="22" t="s">
        <v>10</v>
      </c>
      <c r="K24" s="23">
        <v>0.25555555555555559</v>
      </c>
      <c r="L24" s="23">
        <v>0.25625000000000003</v>
      </c>
      <c r="M24" s="22" t="s">
        <v>23</v>
      </c>
      <c r="N24" s="23">
        <v>0.27777777777777779</v>
      </c>
      <c r="O24" s="22" t="s">
        <v>0</v>
      </c>
      <c r="P24" s="37" t="str">
        <f t="shared" si="21"/>
        <v>OK</v>
      </c>
      <c r="Q24" s="37">
        <f t="shared" si="22"/>
        <v>2.1527777777777757E-2</v>
      </c>
      <c r="R24" s="37">
        <f t="shared" si="23"/>
        <v>6.9444444444444198E-4</v>
      </c>
      <c r="S24" s="37">
        <f t="shared" si="24"/>
        <v>2.2222222222222199E-2</v>
      </c>
      <c r="T24" s="37">
        <f t="shared" ref="T24:T32" si="28">K24-N23</f>
        <v>1.3888888888888923E-2</v>
      </c>
      <c r="U24" s="22">
        <v>18.3</v>
      </c>
      <c r="V24" s="22">
        <f>INDEX('Počty dní'!L:P,MATCH(E24,'Počty dní'!N:N,0),4)</f>
        <v>112</v>
      </c>
      <c r="W24" s="29">
        <f t="shared" si="25"/>
        <v>2049.6</v>
      </c>
    </row>
    <row r="25" spans="1:24" x14ac:dyDescent="0.3">
      <c r="A25" s="28">
        <v>607</v>
      </c>
      <c r="B25" s="22">
        <v>6207</v>
      </c>
      <c r="C25" s="22" t="s">
        <v>117</v>
      </c>
      <c r="D25" s="22"/>
      <c r="E25" s="22" t="str">
        <f>CONCATENATE(C25,D25)</f>
        <v>6+</v>
      </c>
      <c r="F25" s="22" t="s">
        <v>139</v>
      </c>
      <c r="G25" s="22">
        <v>103</v>
      </c>
      <c r="H25" s="22" t="str">
        <f>CONCATENATE(F25,"/",G25)</f>
        <v>XXX450/103</v>
      </c>
      <c r="I25" s="22" t="s">
        <v>10</v>
      </c>
      <c r="J25" s="22" t="s">
        <v>10</v>
      </c>
      <c r="K25" s="23">
        <v>0.38611111111111113</v>
      </c>
      <c r="L25" s="23">
        <v>0.38750000000000001</v>
      </c>
      <c r="M25" s="22" t="s">
        <v>0</v>
      </c>
      <c r="N25" s="23">
        <v>0.40486111111111112</v>
      </c>
      <c r="O25" s="22" t="s">
        <v>24</v>
      </c>
      <c r="P25" s="37" t="str">
        <f t="shared" si="21"/>
        <v>OK</v>
      </c>
      <c r="Q25" s="37">
        <f t="shared" si="22"/>
        <v>1.7361111111111105E-2</v>
      </c>
      <c r="R25" s="37">
        <f t="shared" si="23"/>
        <v>1.388888888888884E-3</v>
      </c>
      <c r="S25" s="37">
        <f t="shared" si="24"/>
        <v>1.8749999999999989E-2</v>
      </c>
      <c r="T25" s="37">
        <f t="shared" si="28"/>
        <v>0.10833333333333334</v>
      </c>
      <c r="U25" s="22">
        <v>16.600000000000001</v>
      </c>
      <c r="V25" s="22">
        <f>INDEX('Počty dní'!L:P,MATCH(E25,'Počty dní'!N:N,0),4)</f>
        <v>112</v>
      </c>
      <c r="W25" s="29">
        <f t="shared" si="25"/>
        <v>1859.2000000000003</v>
      </c>
    </row>
    <row r="26" spans="1:24" x14ac:dyDescent="0.3">
      <c r="A26" s="28">
        <v>607</v>
      </c>
      <c r="B26" s="22">
        <v>6207</v>
      </c>
      <c r="C26" s="22" t="s">
        <v>118</v>
      </c>
      <c r="D26" s="22"/>
      <c r="E26" s="22" t="str">
        <f t="shared" si="26"/>
        <v>+</v>
      </c>
      <c r="F26" s="22" t="s">
        <v>139</v>
      </c>
      <c r="G26" s="22">
        <v>104</v>
      </c>
      <c r="H26" s="22" t="str">
        <f t="shared" si="27"/>
        <v>XXX450/104</v>
      </c>
      <c r="I26" s="22" t="s">
        <v>10</v>
      </c>
      <c r="J26" s="22" t="s">
        <v>10</v>
      </c>
      <c r="K26" s="23">
        <v>0.40486111111111112</v>
      </c>
      <c r="L26" s="23">
        <v>0.40625</v>
      </c>
      <c r="M26" s="22" t="s">
        <v>24</v>
      </c>
      <c r="N26" s="23">
        <v>0.43958333333333338</v>
      </c>
      <c r="O26" s="22" t="s">
        <v>22</v>
      </c>
      <c r="P26" s="37"/>
      <c r="Q26" s="37">
        <f t="shared" si="22"/>
        <v>3.3333333333333381E-2</v>
      </c>
      <c r="R26" s="37">
        <f t="shared" si="23"/>
        <v>1.388888888888884E-3</v>
      </c>
      <c r="S26" s="37">
        <f t="shared" si="24"/>
        <v>3.4722222222222265E-2</v>
      </c>
      <c r="T26" s="37">
        <f t="shared" si="28"/>
        <v>0</v>
      </c>
      <c r="U26" s="22">
        <v>28.4</v>
      </c>
      <c r="V26" s="22">
        <f>INDEX('Počty dní'!L:P,MATCH(E26,'Počty dní'!N:N,0),4)</f>
        <v>60</v>
      </c>
      <c r="W26" s="29">
        <f t="shared" si="25"/>
        <v>1704</v>
      </c>
    </row>
    <row r="27" spans="1:24" x14ac:dyDescent="0.3">
      <c r="A27" s="28">
        <v>607</v>
      </c>
      <c r="B27" s="22">
        <v>6207</v>
      </c>
      <c r="C27" s="22">
        <v>6</v>
      </c>
      <c r="D27" s="22"/>
      <c r="E27" s="22" t="str">
        <f t="shared" si="26"/>
        <v>6</v>
      </c>
      <c r="F27" s="22" t="s">
        <v>139</v>
      </c>
      <c r="G27" s="22">
        <v>106</v>
      </c>
      <c r="H27" s="22" t="str">
        <f t="shared" si="27"/>
        <v>XXX450/106</v>
      </c>
      <c r="I27" s="22" t="s">
        <v>10</v>
      </c>
      <c r="J27" s="22" t="s">
        <v>10</v>
      </c>
      <c r="K27" s="23">
        <v>0.42569444444444443</v>
      </c>
      <c r="L27" s="23">
        <v>0.42708333333333331</v>
      </c>
      <c r="M27" s="22" t="s">
        <v>24</v>
      </c>
      <c r="N27" s="23">
        <v>0.44444444444444442</v>
      </c>
      <c r="O27" s="22" t="s">
        <v>0</v>
      </c>
      <c r="P27" s="37"/>
      <c r="Q27" s="37"/>
      <c r="R27" s="37"/>
      <c r="S27" s="37"/>
      <c r="T27" s="37"/>
      <c r="U27" s="22">
        <v>16.600000000000001</v>
      </c>
      <c r="V27" s="22">
        <f>INDEX('Počty dní'!L:P,MATCH(E27,'Počty dní'!N:N,0),4)</f>
        <v>52</v>
      </c>
      <c r="W27" s="29">
        <f t="shared" si="25"/>
        <v>863.2</v>
      </c>
    </row>
    <row r="28" spans="1:24" x14ac:dyDescent="0.3">
      <c r="A28" s="28">
        <v>607</v>
      </c>
      <c r="B28" s="22">
        <v>6207</v>
      </c>
      <c r="C28" s="22" t="s">
        <v>118</v>
      </c>
      <c r="D28" s="22"/>
      <c r="E28" s="22" t="str">
        <f t="shared" si="26"/>
        <v>+</v>
      </c>
      <c r="F28" s="22" t="s">
        <v>139</v>
      </c>
      <c r="G28" s="22">
        <v>105</v>
      </c>
      <c r="H28" s="22" t="str">
        <f t="shared" si="27"/>
        <v>XXX450/105</v>
      </c>
      <c r="I28" s="22" t="s">
        <v>10</v>
      </c>
      <c r="J28" s="22" t="s">
        <v>10</v>
      </c>
      <c r="K28" s="23">
        <v>0.50208333333333333</v>
      </c>
      <c r="L28" s="23">
        <v>0.50347222222222221</v>
      </c>
      <c r="M28" s="22" t="s">
        <v>22</v>
      </c>
      <c r="N28" s="23">
        <v>0.51527777777777783</v>
      </c>
      <c r="O28" s="22" t="s">
        <v>0</v>
      </c>
      <c r="P28" s="37" t="str">
        <f t="shared" si="21"/>
        <v>OK</v>
      </c>
      <c r="Q28" s="37">
        <f t="shared" si="22"/>
        <v>1.1805555555555625E-2</v>
      </c>
      <c r="R28" s="37">
        <f t="shared" si="23"/>
        <v>1.388888888888884E-3</v>
      </c>
      <c r="S28" s="37">
        <f t="shared" si="24"/>
        <v>1.3194444444444509E-2</v>
      </c>
      <c r="T28" s="37">
        <f t="shared" si="28"/>
        <v>5.7638888888888906E-2</v>
      </c>
      <c r="U28" s="22">
        <v>11.8</v>
      </c>
      <c r="V28" s="22">
        <f>INDEX('Počty dní'!L:P,MATCH(E28,'Počty dní'!N:N,0),4)</f>
        <v>60</v>
      </c>
      <c r="W28" s="29">
        <f t="shared" si="25"/>
        <v>708</v>
      </c>
    </row>
    <row r="29" spans="1:24" x14ac:dyDescent="0.3">
      <c r="A29" s="28">
        <v>607</v>
      </c>
      <c r="B29" s="22">
        <v>6207</v>
      </c>
      <c r="C29" s="22" t="s">
        <v>117</v>
      </c>
      <c r="D29" s="22"/>
      <c r="E29" s="22" t="str">
        <f t="shared" si="26"/>
        <v>6+</v>
      </c>
      <c r="F29" s="22" t="s">
        <v>139</v>
      </c>
      <c r="G29" s="22">
        <v>107</v>
      </c>
      <c r="H29" s="22" t="str">
        <f t="shared" si="27"/>
        <v>XXX450/107</v>
      </c>
      <c r="I29" s="22" t="s">
        <v>10</v>
      </c>
      <c r="J29" s="22" t="s">
        <v>10</v>
      </c>
      <c r="K29" s="23">
        <v>0.55277777777777781</v>
      </c>
      <c r="L29" s="23">
        <v>0.5541666666666667</v>
      </c>
      <c r="M29" s="22" t="s">
        <v>0</v>
      </c>
      <c r="N29" s="23">
        <v>0.57152777777777775</v>
      </c>
      <c r="O29" s="22" t="s">
        <v>24</v>
      </c>
      <c r="P29" s="37" t="str">
        <f t="shared" si="21"/>
        <v>OK</v>
      </c>
      <c r="Q29" s="37">
        <f t="shared" si="22"/>
        <v>1.7361111111111049E-2</v>
      </c>
      <c r="R29" s="37">
        <f t="shared" si="23"/>
        <v>1.388888888888884E-3</v>
      </c>
      <c r="S29" s="37">
        <f t="shared" si="24"/>
        <v>1.8749999999999933E-2</v>
      </c>
      <c r="T29" s="37">
        <f t="shared" si="28"/>
        <v>3.7499999999999978E-2</v>
      </c>
      <c r="U29" s="22">
        <v>16.600000000000001</v>
      </c>
      <c r="V29" s="22">
        <f>INDEX('Počty dní'!L:P,MATCH(E29,'Počty dní'!N:N,0),4)</f>
        <v>112</v>
      </c>
      <c r="W29" s="29">
        <f t="shared" si="25"/>
        <v>1859.2000000000003</v>
      </c>
    </row>
    <row r="30" spans="1:24" x14ac:dyDescent="0.3">
      <c r="A30" s="28">
        <v>607</v>
      </c>
      <c r="B30" s="22">
        <v>6207</v>
      </c>
      <c r="C30" s="22" t="s">
        <v>117</v>
      </c>
      <c r="D30" s="22"/>
      <c r="E30" s="22" t="str">
        <f>CONCATENATE(C30,D30)</f>
        <v>6+</v>
      </c>
      <c r="F30" s="22" t="s">
        <v>139</v>
      </c>
      <c r="G30" s="22">
        <v>108</v>
      </c>
      <c r="H30" s="22" t="str">
        <f>CONCATENATE(F30,"/",G30)</f>
        <v>XXX450/108</v>
      </c>
      <c r="I30" s="22" t="s">
        <v>10</v>
      </c>
      <c r="J30" s="22" t="s">
        <v>10</v>
      </c>
      <c r="K30" s="23">
        <v>0.59236111111111112</v>
      </c>
      <c r="L30" s="23">
        <v>0.59375</v>
      </c>
      <c r="M30" s="22" t="s">
        <v>24</v>
      </c>
      <c r="N30" s="23">
        <v>0.61111111111111105</v>
      </c>
      <c r="O30" s="22" t="s">
        <v>0</v>
      </c>
      <c r="P30" s="37" t="str">
        <f t="shared" si="21"/>
        <v>OK</v>
      </c>
      <c r="Q30" s="37">
        <f t="shared" si="22"/>
        <v>1.7361111111111049E-2</v>
      </c>
      <c r="R30" s="37">
        <f t="shared" si="23"/>
        <v>1.388888888888884E-3</v>
      </c>
      <c r="S30" s="37">
        <f t="shared" si="24"/>
        <v>1.8749999999999933E-2</v>
      </c>
      <c r="T30" s="37">
        <f t="shared" si="28"/>
        <v>2.083333333333337E-2</v>
      </c>
      <c r="U30" s="22">
        <v>16.600000000000001</v>
      </c>
      <c r="V30" s="22">
        <f>INDEX('Počty dní'!L:P,MATCH(E30,'Počty dní'!N:N,0),4)</f>
        <v>112</v>
      </c>
      <c r="W30" s="29">
        <f t="shared" si="25"/>
        <v>1859.2000000000003</v>
      </c>
    </row>
    <row r="31" spans="1:24" x14ac:dyDescent="0.3">
      <c r="A31" s="28">
        <v>607</v>
      </c>
      <c r="B31" s="22">
        <v>6207</v>
      </c>
      <c r="C31" s="22" t="s">
        <v>117</v>
      </c>
      <c r="D31" s="22"/>
      <c r="E31" s="22" t="str">
        <f t="shared" ref="E31" si="29">CONCATENATE(C31,D31)</f>
        <v>6+</v>
      </c>
      <c r="F31" s="22" t="s">
        <v>139</v>
      </c>
      <c r="G31" s="22">
        <v>109</v>
      </c>
      <c r="H31" s="22" t="str">
        <f t="shared" ref="H31" si="30">CONCATENATE(F31,"/",G31)</f>
        <v>XXX450/109</v>
      </c>
      <c r="I31" s="22" t="s">
        <v>10</v>
      </c>
      <c r="J31" s="22" t="s">
        <v>10</v>
      </c>
      <c r="K31" s="23">
        <v>0.71944444444444444</v>
      </c>
      <c r="L31" s="23">
        <v>0.72083333333333333</v>
      </c>
      <c r="M31" s="22" t="s">
        <v>0</v>
      </c>
      <c r="N31" s="23">
        <v>0.7416666666666667</v>
      </c>
      <c r="O31" s="22" t="s">
        <v>23</v>
      </c>
      <c r="P31" s="37" t="str">
        <f t="shared" si="21"/>
        <v>OK</v>
      </c>
      <c r="Q31" s="37">
        <f t="shared" si="22"/>
        <v>2.083333333333337E-2</v>
      </c>
      <c r="R31" s="37">
        <f t="shared" si="23"/>
        <v>1.388888888888884E-3</v>
      </c>
      <c r="S31" s="37">
        <f t="shared" si="24"/>
        <v>2.2222222222222254E-2</v>
      </c>
      <c r="T31" s="37">
        <f t="shared" si="28"/>
        <v>0.10833333333333339</v>
      </c>
      <c r="U31" s="22">
        <v>18.5</v>
      </c>
      <c r="V31" s="22">
        <f>INDEX('Počty dní'!L:P,MATCH(E31,'Počty dní'!N:N,0),4)</f>
        <v>112</v>
      </c>
      <c r="W31" s="29">
        <f t="shared" si="25"/>
        <v>2072</v>
      </c>
    </row>
    <row r="32" spans="1:24" ht="15" thickBot="1" x14ac:dyDescent="0.35">
      <c r="A32" s="30">
        <v>607</v>
      </c>
      <c r="B32" s="31">
        <v>6207</v>
      </c>
      <c r="C32" s="31" t="s">
        <v>117</v>
      </c>
      <c r="D32" s="31"/>
      <c r="E32" s="31" t="str">
        <f>CONCATENATE(C32,D32)</f>
        <v>6+</v>
      </c>
      <c r="F32" s="31" t="s">
        <v>139</v>
      </c>
      <c r="G32" s="31">
        <v>110</v>
      </c>
      <c r="H32" s="31" t="str">
        <f>CONCATENATE(F32,"/",G32)</f>
        <v>XXX450/110</v>
      </c>
      <c r="I32" s="31" t="s">
        <v>10</v>
      </c>
      <c r="J32" s="31" t="s">
        <v>10</v>
      </c>
      <c r="K32" s="32">
        <v>0.75555555555555554</v>
      </c>
      <c r="L32" s="32">
        <v>0.75624999999999998</v>
      </c>
      <c r="M32" s="31" t="s">
        <v>23</v>
      </c>
      <c r="N32" s="32">
        <v>0.77777777777777779</v>
      </c>
      <c r="O32" s="31" t="s">
        <v>0</v>
      </c>
      <c r="P32" s="38"/>
      <c r="Q32" s="38">
        <f t="shared" si="22"/>
        <v>2.1527777777777812E-2</v>
      </c>
      <c r="R32" s="38">
        <f t="shared" si="23"/>
        <v>6.9444444444444198E-4</v>
      </c>
      <c r="S32" s="38">
        <f t="shared" si="24"/>
        <v>2.2222222222222254E-2</v>
      </c>
      <c r="T32" s="38">
        <f t="shared" si="28"/>
        <v>1.388888888888884E-2</v>
      </c>
      <c r="U32" s="31">
        <v>18.3</v>
      </c>
      <c r="V32" s="31">
        <f>INDEX('Počty dní'!L:P,MATCH(E32,'Počty dní'!N:N,0),4)</f>
        <v>112</v>
      </c>
      <c r="W32" s="33">
        <f t="shared" si="25"/>
        <v>2049.6</v>
      </c>
    </row>
    <row r="33" spans="1:24" ht="15" thickBot="1" x14ac:dyDescent="0.35">
      <c r="A33" s="8" t="str">
        <f ca="1">CONCATENATE(INDIRECT("R[-3]C[0]",FALSE),"celkem")</f>
        <v>607celkem</v>
      </c>
      <c r="B33" s="9"/>
      <c r="C33" s="9" t="str">
        <f ca="1">INDIRECT("R[-1]C[12]",FALSE)</f>
        <v>Náměšť n.Osl.,,aut.nádr.</v>
      </c>
      <c r="D33" s="10"/>
      <c r="E33" s="9"/>
      <c r="F33" s="10"/>
      <c r="G33" s="11"/>
      <c r="H33" s="12"/>
      <c r="I33" s="13"/>
      <c r="J33" s="14" t="str">
        <f ca="1">INDIRECT("R[-2]C[0]",FALSE)</f>
        <v>S</v>
      </c>
      <c r="K33" s="15"/>
      <c r="L33" s="16"/>
      <c r="M33" s="17"/>
      <c r="N33" s="16"/>
      <c r="O33" s="18"/>
      <c r="P33" s="9"/>
      <c r="Q33" s="39">
        <f>SUM(Q23:Q32)</f>
        <v>0.18194444444444449</v>
      </c>
      <c r="R33" s="39">
        <f t="shared" ref="R33:T33" si="31">SUM(R23:R32)</f>
        <v>1.1111111111111072E-2</v>
      </c>
      <c r="S33" s="39">
        <f t="shared" si="31"/>
        <v>0.19305555555555556</v>
      </c>
      <c r="T33" s="39">
        <f t="shared" si="31"/>
        <v>0.36041666666666672</v>
      </c>
      <c r="U33" s="19">
        <f>SUM(U23:U32)</f>
        <v>180.20000000000002</v>
      </c>
      <c r="V33" s="20"/>
      <c r="W33" s="21">
        <f>SUM(W23:W32)</f>
        <v>17096.000000000004</v>
      </c>
      <c r="X33" s="7"/>
    </row>
    <row r="35" spans="1:24" ht="15" thickBot="1" x14ac:dyDescent="0.35"/>
    <row r="36" spans="1:24" x14ac:dyDescent="0.3">
      <c r="A36" s="24">
        <v>619</v>
      </c>
      <c r="B36" s="25">
        <v>6219</v>
      </c>
      <c r="C36" s="25" t="s">
        <v>117</v>
      </c>
      <c r="D36" s="25"/>
      <c r="E36" s="25" t="str">
        <f>CONCATENATE(C36,D36)</f>
        <v>6+</v>
      </c>
      <c r="F36" s="25" t="s">
        <v>120</v>
      </c>
      <c r="G36" s="25">
        <v>102</v>
      </c>
      <c r="H36" s="25" t="str">
        <f>CONCATENATE(F36,"/",G36)</f>
        <v>XXX420/102</v>
      </c>
      <c r="I36" s="25" t="s">
        <v>11</v>
      </c>
      <c r="J36" s="25" t="s">
        <v>11</v>
      </c>
      <c r="K36" s="26">
        <v>0.16874999999999998</v>
      </c>
      <c r="L36" s="26">
        <v>0.17013888888888887</v>
      </c>
      <c r="M36" s="25" t="s">
        <v>35</v>
      </c>
      <c r="N36" s="26">
        <v>0.23402777777777781</v>
      </c>
      <c r="O36" s="25" t="s">
        <v>37</v>
      </c>
      <c r="P36" s="36" t="str">
        <f t="shared" ref="P36:P42" si="32">IF(M37=O36,"OK","POZOR")</f>
        <v>OK</v>
      </c>
      <c r="Q36" s="36">
        <f t="shared" ref="Q36:Q43" si="33">IF(ISNUMBER(G36),N36-L36,IF(F36="přejezd",N36-L36,0))</f>
        <v>6.3888888888888939E-2</v>
      </c>
      <c r="R36" s="36">
        <f t="shared" ref="R36:R43" si="34">IF(ISNUMBER(G36),L36-K36,0)</f>
        <v>1.388888888888884E-3</v>
      </c>
      <c r="S36" s="36">
        <f t="shared" ref="S36:S43" si="35">Q36+R36</f>
        <v>6.5277777777777823E-2</v>
      </c>
      <c r="T36" s="36"/>
      <c r="U36" s="25">
        <v>55.9</v>
      </c>
      <c r="V36" s="25">
        <f>INDEX('Počty dní'!L:P,MATCH(E36,'Počty dní'!N:N,0),4)</f>
        <v>112</v>
      </c>
      <c r="W36" s="27">
        <f t="shared" ref="W36:W43" si="36">V36*U36</f>
        <v>6260.8</v>
      </c>
    </row>
    <row r="37" spans="1:24" x14ac:dyDescent="0.3">
      <c r="A37" s="28">
        <v>619</v>
      </c>
      <c r="B37" s="22">
        <v>6219</v>
      </c>
      <c r="C37" s="22" t="s">
        <v>117</v>
      </c>
      <c r="D37" s="22"/>
      <c r="E37" s="22" t="str">
        <f t="shared" ref="E37:E42" si="37">CONCATENATE(C37,D37)</f>
        <v>6+</v>
      </c>
      <c r="F37" s="22" t="s">
        <v>120</v>
      </c>
      <c r="G37" s="22">
        <v>101</v>
      </c>
      <c r="H37" s="22" t="str">
        <f t="shared" ref="H37:H42" si="38">CONCATENATE(F37,"/",G37)</f>
        <v>XXX420/101</v>
      </c>
      <c r="I37" s="22" t="s">
        <v>11</v>
      </c>
      <c r="J37" s="22" t="s">
        <v>11</v>
      </c>
      <c r="K37" s="23">
        <v>0.26250000000000001</v>
      </c>
      <c r="L37" s="23">
        <v>0.2638888888888889</v>
      </c>
      <c r="M37" s="22" t="s">
        <v>37</v>
      </c>
      <c r="N37" s="23">
        <v>0.32777777777777778</v>
      </c>
      <c r="O37" s="22" t="s">
        <v>35</v>
      </c>
      <c r="P37" s="37" t="str">
        <f t="shared" si="32"/>
        <v>OK</v>
      </c>
      <c r="Q37" s="37">
        <f t="shared" si="33"/>
        <v>6.3888888888888884E-2</v>
      </c>
      <c r="R37" s="37">
        <f t="shared" si="34"/>
        <v>1.388888888888884E-3</v>
      </c>
      <c r="S37" s="37">
        <f t="shared" si="35"/>
        <v>6.5277777777777768E-2</v>
      </c>
      <c r="T37" s="37">
        <f t="shared" ref="T37:T43" si="39">K37-N36</f>
        <v>2.8472222222222204E-2</v>
      </c>
      <c r="U37" s="22">
        <v>55.9</v>
      </c>
      <c r="V37" s="22">
        <f>INDEX('Počty dní'!L:P,MATCH(E37,'Počty dní'!N:N,0),4)</f>
        <v>112</v>
      </c>
      <c r="W37" s="29">
        <f t="shared" si="36"/>
        <v>6260.8</v>
      </c>
    </row>
    <row r="38" spans="1:24" x14ac:dyDescent="0.3">
      <c r="A38" s="28">
        <v>619</v>
      </c>
      <c r="B38" s="22">
        <v>6219</v>
      </c>
      <c r="C38" s="22" t="s">
        <v>117</v>
      </c>
      <c r="D38" s="22"/>
      <c r="E38" s="22" t="str">
        <f>CONCATENATE(C38,D38)</f>
        <v>6+</v>
      </c>
      <c r="F38" s="22" t="s">
        <v>120</v>
      </c>
      <c r="G38" s="22">
        <v>104</v>
      </c>
      <c r="H38" s="22" t="str">
        <f>CONCATENATE(F38,"/",G38)</f>
        <v>XXX420/104</v>
      </c>
      <c r="I38" s="22" t="s">
        <v>11</v>
      </c>
      <c r="J38" s="22" t="s">
        <v>11</v>
      </c>
      <c r="K38" s="23">
        <v>0.3354166666666667</v>
      </c>
      <c r="L38" s="23">
        <v>0.33680555555555558</v>
      </c>
      <c r="M38" s="22" t="s">
        <v>35</v>
      </c>
      <c r="N38" s="23">
        <v>0.3888888888888889</v>
      </c>
      <c r="O38" s="22" t="s">
        <v>36</v>
      </c>
      <c r="P38" s="37" t="str">
        <f t="shared" si="32"/>
        <v>OK</v>
      </c>
      <c r="Q38" s="37">
        <f t="shared" si="33"/>
        <v>5.2083333333333315E-2</v>
      </c>
      <c r="R38" s="37">
        <f t="shared" si="34"/>
        <v>1.388888888888884E-3</v>
      </c>
      <c r="S38" s="37">
        <f t="shared" si="35"/>
        <v>5.3472222222222199E-2</v>
      </c>
      <c r="T38" s="37">
        <f t="shared" si="39"/>
        <v>7.6388888888889173E-3</v>
      </c>
      <c r="U38" s="22">
        <v>46.5</v>
      </c>
      <c r="V38" s="22">
        <f>INDEX('Počty dní'!L:P,MATCH(E38,'Počty dní'!N:N,0),4)</f>
        <v>112</v>
      </c>
      <c r="W38" s="29">
        <f t="shared" si="36"/>
        <v>5208</v>
      </c>
    </row>
    <row r="39" spans="1:24" x14ac:dyDescent="0.3">
      <c r="A39" s="28">
        <v>619</v>
      </c>
      <c r="B39" s="22">
        <v>6219</v>
      </c>
      <c r="C39" s="22" t="s">
        <v>117</v>
      </c>
      <c r="D39" s="22"/>
      <c r="E39" s="22" t="str">
        <f t="shared" si="37"/>
        <v>6+</v>
      </c>
      <c r="F39" s="22" t="s">
        <v>120</v>
      </c>
      <c r="G39" s="22">
        <v>103</v>
      </c>
      <c r="H39" s="22" t="str">
        <f t="shared" si="38"/>
        <v>XXX420/103</v>
      </c>
      <c r="I39" s="22" t="s">
        <v>11</v>
      </c>
      <c r="J39" s="22" t="s">
        <v>11</v>
      </c>
      <c r="K39" s="23">
        <v>0.44097222222222227</v>
      </c>
      <c r="L39" s="23">
        <v>0.44444444444444442</v>
      </c>
      <c r="M39" s="22" t="s">
        <v>36</v>
      </c>
      <c r="N39" s="23">
        <v>0.49444444444444446</v>
      </c>
      <c r="O39" s="22" t="s">
        <v>35</v>
      </c>
      <c r="P39" s="37" t="str">
        <f t="shared" si="32"/>
        <v>OK</v>
      </c>
      <c r="Q39" s="37">
        <f t="shared" si="33"/>
        <v>5.0000000000000044E-2</v>
      </c>
      <c r="R39" s="37">
        <f t="shared" si="34"/>
        <v>3.4722222222221544E-3</v>
      </c>
      <c r="S39" s="37">
        <f t="shared" si="35"/>
        <v>5.3472222222222199E-2</v>
      </c>
      <c r="T39" s="37">
        <f t="shared" si="39"/>
        <v>5.208333333333337E-2</v>
      </c>
      <c r="U39" s="22">
        <v>46.5</v>
      </c>
      <c r="V39" s="22">
        <f>INDEX('Počty dní'!L:P,MATCH(E39,'Počty dní'!N:N,0),4)</f>
        <v>112</v>
      </c>
      <c r="W39" s="29">
        <f t="shared" si="36"/>
        <v>5208</v>
      </c>
    </row>
    <row r="40" spans="1:24" x14ac:dyDescent="0.3">
      <c r="A40" s="28">
        <v>619</v>
      </c>
      <c r="B40" s="22">
        <v>6219</v>
      </c>
      <c r="C40" s="22" t="s">
        <v>117</v>
      </c>
      <c r="D40" s="22"/>
      <c r="E40" s="22" t="str">
        <f t="shared" si="37"/>
        <v>6+</v>
      </c>
      <c r="F40" s="22" t="s">
        <v>120</v>
      </c>
      <c r="G40" s="22">
        <v>108</v>
      </c>
      <c r="H40" s="22" t="str">
        <f t="shared" si="38"/>
        <v>XXX420/108</v>
      </c>
      <c r="I40" s="22" t="s">
        <v>11</v>
      </c>
      <c r="J40" s="22" t="s">
        <v>11</v>
      </c>
      <c r="K40" s="23">
        <v>0.66875000000000007</v>
      </c>
      <c r="L40" s="23">
        <v>0.67013888888888884</v>
      </c>
      <c r="M40" s="22" t="s">
        <v>35</v>
      </c>
      <c r="N40" s="23">
        <v>0.72222222222222221</v>
      </c>
      <c r="O40" s="22" t="s">
        <v>36</v>
      </c>
      <c r="P40" s="37" t="str">
        <f t="shared" si="32"/>
        <v>OK</v>
      </c>
      <c r="Q40" s="37">
        <f t="shared" si="33"/>
        <v>5.208333333333337E-2</v>
      </c>
      <c r="R40" s="37">
        <f t="shared" si="34"/>
        <v>1.3888888888887729E-3</v>
      </c>
      <c r="S40" s="37">
        <f t="shared" si="35"/>
        <v>5.3472222222222143E-2</v>
      </c>
      <c r="T40" s="37">
        <f t="shared" si="39"/>
        <v>0.1743055555555556</v>
      </c>
      <c r="U40" s="22">
        <v>46.5</v>
      </c>
      <c r="V40" s="22">
        <f>INDEX('Počty dní'!L:P,MATCH(E40,'Počty dní'!N:N,0),4)</f>
        <v>112</v>
      </c>
      <c r="W40" s="29">
        <f t="shared" si="36"/>
        <v>5208</v>
      </c>
    </row>
    <row r="41" spans="1:24" x14ac:dyDescent="0.3">
      <c r="A41" s="28">
        <v>619</v>
      </c>
      <c r="B41" s="22">
        <v>6219</v>
      </c>
      <c r="C41" s="22" t="s">
        <v>117</v>
      </c>
      <c r="D41" s="22"/>
      <c r="E41" s="22" t="str">
        <f>CONCATENATE(C41,D41)</f>
        <v>6+</v>
      </c>
      <c r="F41" s="22" t="s">
        <v>120</v>
      </c>
      <c r="G41" s="22">
        <v>107</v>
      </c>
      <c r="H41" s="22" t="str">
        <f>CONCATENATE(F41,"/",G41)</f>
        <v>XXX420/107</v>
      </c>
      <c r="I41" s="22" t="s">
        <v>11</v>
      </c>
      <c r="J41" s="22" t="s">
        <v>11</v>
      </c>
      <c r="K41" s="23">
        <v>0.77430555555555547</v>
      </c>
      <c r="L41" s="23">
        <v>0.77777777777777779</v>
      </c>
      <c r="M41" s="22" t="s">
        <v>36</v>
      </c>
      <c r="N41" s="23">
        <v>0.82777777777777783</v>
      </c>
      <c r="O41" s="22" t="s">
        <v>35</v>
      </c>
      <c r="P41" s="37" t="str">
        <f t="shared" si="32"/>
        <v>OK</v>
      </c>
      <c r="Q41" s="37">
        <f t="shared" si="33"/>
        <v>5.0000000000000044E-2</v>
      </c>
      <c r="R41" s="37">
        <f t="shared" si="34"/>
        <v>3.4722222222223209E-3</v>
      </c>
      <c r="S41" s="37">
        <f t="shared" si="35"/>
        <v>5.3472222222222365E-2</v>
      </c>
      <c r="T41" s="37">
        <f t="shared" si="39"/>
        <v>5.2083333333333259E-2</v>
      </c>
      <c r="U41" s="22">
        <v>46.5</v>
      </c>
      <c r="V41" s="22">
        <f>INDEX('Počty dní'!L:P,MATCH(E41,'Počty dní'!N:N,0),4)</f>
        <v>112</v>
      </c>
      <c r="W41" s="29">
        <f t="shared" si="36"/>
        <v>5208</v>
      </c>
    </row>
    <row r="42" spans="1:24" x14ac:dyDescent="0.3">
      <c r="A42" s="28">
        <v>619</v>
      </c>
      <c r="B42" s="22">
        <v>6219</v>
      </c>
      <c r="C42" s="22" t="s">
        <v>117</v>
      </c>
      <c r="D42" s="22"/>
      <c r="E42" s="22" t="str">
        <f t="shared" si="37"/>
        <v>6+</v>
      </c>
      <c r="F42" s="22" t="s">
        <v>120</v>
      </c>
      <c r="G42" s="22">
        <v>110</v>
      </c>
      <c r="H42" s="22" t="str">
        <f t="shared" si="38"/>
        <v>XXX420/110</v>
      </c>
      <c r="I42" s="22" t="s">
        <v>11</v>
      </c>
      <c r="J42" s="22" t="s">
        <v>11</v>
      </c>
      <c r="K42" s="23">
        <v>0.8354166666666667</v>
      </c>
      <c r="L42" s="23">
        <v>0.83680555555555547</v>
      </c>
      <c r="M42" s="22" t="s">
        <v>35</v>
      </c>
      <c r="N42" s="23">
        <v>0.90069444444444446</v>
      </c>
      <c r="O42" s="22" t="s">
        <v>37</v>
      </c>
      <c r="P42" s="37" t="str">
        <f t="shared" si="32"/>
        <v>OK</v>
      </c>
      <c r="Q42" s="37">
        <f t="shared" si="33"/>
        <v>6.3888888888888995E-2</v>
      </c>
      <c r="R42" s="37">
        <f t="shared" si="34"/>
        <v>1.3888888888887729E-3</v>
      </c>
      <c r="S42" s="37">
        <f t="shared" si="35"/>
        <v>6.5277777777777768E-2</v>
      </c>
      <c r="T42" s="37">
        <f t="shared" si="39"/>
        <v>7.6388888888888618E-3</v>
      </c>
      <c r="U42" s="22">
        <v>55.9</v>
      </c>
      <c r="V42" s="22">
        <f>INDEX('Počty dní'!L:P,MATCH(E42,'Počty dní'!N:N,0),4)</f>
        <v>112</v>
      </c>
      <c r="W42" s="29">
        <f t="shared" si="36"/>
        <v>6260.8</v>
      </c>
    </row>
    <row r="43" spans="1:24" ht="15" thickBot="1" x14ac:dyDescent="0.35">
      <c r="A43" s="30">
        <v>619</v>
      </c>
      <c r="B43" s="31">
        <v>6219</v>
      </c>
      <c r="C43" s="31" t="s">
        <v>117</v>
      </c>
      <c r="D43" s="31"/>
      <c r="E43" s="31" t="str">
        <f>CONCATENATE(C43,D43)</f>
        <v>6+</v>
      </c>
      <c r="F43" s="31" t="s">
        <v>120</v>
      </c>
      <c r="G43" s="31">
        <v>109</v>
      </c>
      <c r="H43" s="31" t="str">
        <f>CONCATENATE(F43,"/",G43)</f>
        <v>XXX420/109</v>
      </c>
      <c r="I43" s="31" t="s">
        <v>11</v>
      </c>
      <c r="J43" s="31" t="s">
        <v>11</v>
      </c>
      <c r="K43" s="32">
        <v>0.9291666666666667</v>
      </c>
      <c r="L43" s="32">
        <v>0.93055555555555547</v>
      </c>
      <c r="M43" s="31" t="s">
        <v>37</v>
      </c>
      <c r="N43" s="32">
        <v>0.99444444444444446</v>
      </c>
      <c r="O43" s="31" t="s">
        <v>35</v>
      </c>
      <c r="P43" s="38"/>
      <c r="Q43" s="38">
        <f t="shared" si="33"/>
        <v>6.3888888888888995E-2</v>
      </c>
      <c r="R43" s="38">
        <f t="shared" si="34"/>
        <v>1.3888888888887729E-3</v>
      </c>
      <c r="S43" s="38">
        <f t="shared" si="35"/>
        <v>6.5277777777777768E-2</v>
      </c>
      <c r="T43" s="38">
        <f t="shared" si="39"/>
        <v>2.8472222222222232E-2</v>
      </c>
      <c r="U43" s="31">
        <v>55.9</v>
      </c>
      <c r="V43" s="31">
        <f>INDEX('Počty dní'!L:P,MATCH(E43,'Počty dní'!N:N,0),4)</f>
        <v>112</v>
      </c>
      <c r="W43" s="33">
        <f t="shared" si="36"/>
        <v>6260.8</v>
      </c>
    </row>
    <row r="44" spans="1:24" ht="15" thickBot="1" x14ac:dyDescent="0.35">
      <c r="A44" s="8" t="str">
        <f ca="1">CONCATENATE(INDIRECT("R[-3]C[0]",FALSE),"celkem")</f>
        <v>619celkem</v>
      </c>
      <c r="B44" s="9"/>
      <c r="C44" s="9" t="str">
        <f ca="1">INDIRECT("R[-1]C[12]",FALSE)</f>
        <v>Třebíč,,Znojemská</v>
      </c>
      <c r="D44" s="10"/>
      <c r="E44" s="9"/>
      <c r="F44" s="10"/>
      <c r="G44" s="11"/>
      <c r="H44" s="12"/>
      <c r="I44" s="13"/>
      <c r="J44" s="14" t="str">
        <f ca="1">INDIRECT("R[-2]C[0]",FALSE)</f>
        <v>V</v>
      </c>
      <c r="K44" s="15"/>
      <c r="L44" s="16"/>
      <c r="M44" s="17"/>
      <c r="N44" s="16"/>
      <c r="O44" s="18"/>
      <c r="P44" s="9"/>
      <c r="Q44" s="39">
        <f>SUM(Q36:Q43)</f>
        <v>0.45972222222222259</v>
      </c>
      <c r="R44" s="39">
        <f t="shared" ref="R44:T44" si="40">SUM(R36:R43)</f>
        <v>1.5277777777777446E-2</v>
      </c>
      <c r="S44" s="39">
        <f t="shared" si="40"/>
        <v>0.47500000000000003</v>
      </c>
      <c r="T44" s="39">
        <f t="shared" si="40"/>
        <v>0.35069444444444442</v>
      </c>
      <c r="U44" s="19">
        <f>SUM(U36:U43)</f>
        <v>409.59999999999997</v>
      </c>
      <c r="V44" s="20"/>
      <c r="W44" s="21">
        <f>SUM(W36:W43)</f>
        <v>45875.200000000004</v>
      </c>
      <c r="X44" s="7"/>
    </row>
    <row r="46" spans="1:24" ht="15" thickBot="1" x14ac:dyDescent="0.35"/>
    <row r="47" spans="1:24" x14ac:dyDescent="0.3">
      <c r="A47" s="24">
        <v>620</v>
      </c>
      <c r="B47" s="25">
        <v>6220</v>
      </c>
      <c r="C47" s="25" t="s">
        <v>118</v>
      </c>
      <c r="D47" s="25"/>
      <c r="E47" s="25" t="str">
        <f t="shared" ref="E47:E53" si="41">CONCATENATE(C47,D47)</f>
        <v>+</v>
      </c>
      <c r="F47" s="25" t="s">
        <v>62</v>
      </c>
      <c r="G47" s="25">
        <v>105</v>
      </c>
      <c r="H47" s="25" t="str">
        <f t="shared" ref="H47:H53" si="42">CONCATENATE(F47,"/",G47)</f>
        <v>XXX384/105</v>
      </c>
      <c r="I47" s="25" t="s">
        <v>10</v>
      </c>
      <c r="J47" s="25" t="s">
        <v>11</v>
      </c>
      <c r="K47" s="26">
        <v>0.4152777777777778</v>
      </c>
      <c r="L47" s="26">
        <v>0.41666666666666669</v>
      </c>
      <c r="M47" s="25" t="s">
        <v>92</v>
      </c>
      <c r="N47" s="26">
        <v>0.42777777777777781</v>
      </c>
      <c r="O47" s="25" t="s">
        <v>122</v>
      </c>
      <c r="P47" s="25" t="str">
        <f t="shared" ref="P47:P53" si="43">IF(M48=O47,"OK","POZOR")</f>
        <v>OK</v>
      </c>
      <c r="Q47" s="36">
        <f t="shared" ref="Q47:Q54" si="44">IF(ISNUMBER(G47),N47-L47,IF(F47="přejezd",N47-L47,0))</f>
        <v>1.1111111111111127E-2</v>
      </c>
      <c r="R47" s="36">
        <f t="shared" ref="R47:R54" si="45">IF(ISNUMBER(G47),L47-K47,0)</f>
        <v>1.388888888888884E-3</v>
      </c>
      <c r="S47" s="36">
        <f t="shared" ref="S47:S54" si="46">Q47+R47</f>
        <v>1.2500000000000011E-2</v>
      </c>
      <c r="T47" s="36"/>
      <c r="U47" s="25">
        <v>7</v>
      </c>
      <c r="V47" s="25">
        <f>INDEX('Počty dní'!L:P,MATCH(E47,'Počty dní'!N:N,0),4)</f>
        <v>60</v>
      </c>
      <c r="W47" s="27">
        <f t="shared" ref="W47:W54" si="47">V47*U47</f>
        <v>420</v>
      </c>
    </row>
    <row r="48" spans="1:24" x14ac:dyDescent="0.3">
      <c r="A48" s="28">
        <v>620</v>
      </c>
      <c r="B48" s="22">
        <v>6220</v>
      </c>
      <c r="C48" s="22" t="s">
        <v>118</v>
      </c>
      <c r="D48" s="22"/>
      <c r="E48" s="22" t="str">
        <f t="shared" si="41"/>
        <v>+</v>
      </c>
      <c r="F48" s="22" t="s">
        <v>62</v>
      </c>
      <c r="G48" s="22">
        <v>106</v>
      </c>
      <c r="H48" s="22" t="str">
        <f t="shared" si="42"/>
        <v>XXX384/106</v>
      </c>
      <c r="I48" s="22" t="s">
        <v>10</v>
      </c>
      <c r="J48" s="22" t="s">
        <v>11</v>
      </c>
      <c r="K48" s="23">
        <v>0.4284722222222222</v>
      </c>
      <c r="L48" s="23">
        <v>0.4291666666666667</v>
      </c>
      <c r="M48" s="22" t="s">
        <v>122</v>
      </c>
      <c r="N48" s="23">
        <v>0.43958333333333338</v>
      </c>
      <c r="O48" s="22" t="s">
        <v>17</v>
      </c>
      <c r="P48" s="37" t="str">
        <f t="shared" si="43"/>
        <v>OK</v>
      </c>
      <c r="Q48" s="37">
        <f t="shared" si="44"/>
        <v>1.0416666666666685E-2</v>
      </c>
      <c r="R48" s="37">
        <f t="shared" si="45"/>
        <v>6.9444444444449749E-4</v>
      </c>
      <c r="S48" s="37">
        <f t="shared" si="46"/>
        <v>1.1111111111111183E-2</v>
      </c>
      <c r="T48" s="37">
        <f t="shared" ref="T48:T54" si="48">K48-N47</f>
        <v>6.9444444444438647E-4</v>
      </c>
      <c r="U48" s="22">
        <v>7</v>
      </c>
      <c r="V48" s="22">
        <f>INDEX('Počty dní'!L:P,MATCH(E48,'Počty dní'!N:N,0),4)</f>
        <v>60</v>
      </c>
      <c r="W48" s="29">
        <f t="shared" si="47"/>
        <v>420</v>
      </c>
    </row>
    <row r="49" spans="1:24" x14ac:dyDescent="0.3">
      <c r="A49" s="28">
        <v>620</v>
      </c>
      <c r="B49" s="22">
        <v>6220</v>
      </c>
      <c r="C49" s="22" t="s">
        <v>117</v>
      </c>
      <c r="D49" s="22"/>
      <c r="E49" s="22" t="str">
        <f t="shared" si="41"/>
        <v>6+</v>
      </c>
      <c r="F49" s="22" t="s">
        <v>29</v>
      </c>
      <c r="G49" s="22"/>
      <c r="H49" s="22" t="str">
        <f t="shared" si="42"/>
        <v>přejezd/</v>
      </c>
      <c r="I49" s="22"/>
      <c r="J49" s="22" t="s">
        <v>11</v>
      </c>
      <c r="K49" s="23">
        <v>0.49861111111111112</v>
      </c>
      <c r="L49" s="23">
        <v>0.49861111111111112</v>
      </c>
      <c r="M49" s="22" t="s">
        <v>17</v>
      </c>
      <c r="N49" s="23">
        <v>0.50208333333333333</v>
      </c>
      <c r="O49" s="22" t="s">
        <v>35</v>
      </c>
      <c r="P49" s="37" t="str">
        <f t="shared" si="43"/>
        <v>OK</v>
      </c>
      <c r="Q49" s="37">
        <f t="shared" si="44"/>
        <v>3.4722222222222099E-3</v>
      </c>
      <c r="R49" s="37">
        <f t="shared" si="45"/>
        <v>0</v>
      </c>
      <c r="S49" s="37">
        <f t="shared" si="46"/>
        <v>3.4722222222222099E-3</v>
      </c>
      <c r="T49" s="37">
        <f t="shared" si="48"/>
        <v>5.9027777777777735E-2</v>
      </c>
      <c r="U49" s="22">
        <v>0</v>
      </c>
      <c r="V49" s="22">
        <f>INDEX('Počty dní'!L:P,MATCH(E49,'Počty dní'!N:N,0),4)</f>
        <v>112</v>
      </c>
      <c r="W49" s="29">
        <f t="shared" si="47"/>
        <v>0</v>
      </c>
    </row>
    <row r="50" spans="1:24" x14ac:dyDescent="0.3">
      <c r="A50" s="28">
        <v>620</v>
      </c>
      <c r="B50" s="22">
        <v>6220</v>
      </c>
      <c r="C50" s="22" t="s">
        <v>117</v>
      </c>
      <c r="D50" s="22"/>
      <c r="E50" s="22" t="str">
        <f t="shared" si="41"/>
        <v>6+</v>
      </c>
      <c r="F50" s="22" t="s">
        <v>120</v>
      </c>
      <c r="G50" s="22">
        <v>106</v>
      </c>
      <c r="H50" s="22" t="str">
        <f t="shared" si="42"/>
        <v>XXX420/106</v>
      </c>
      <c r="I50" s="22" t="s">
        <v>11</v>
      </c>
      <c r="J50" s="22" t="s">
        <v>11</v>
      </c>
      <c r="K50" s="23">
        <v>0.50208333333333333</v>
      </c>
      <c r="L50" s="23">
        <v>0.50347222222222221</v>
      </c>
      <c r="M50" s="22" t="s">
        <v>35</v>
      </c>
      <c r="N50" s="23">
        <v>0.56736111111111109</v>
      </c>
      <c r="O50" s="22" t="s">
        <v>37</v>
      </c>
      <c r="P50" s="37" t="str">
        <f t="shared" si="43"/>
        <v>OK</v>
      </c>
      <c r="Q50" s="37">
        <f t="shared" si="44"/>
        <v>6.3888888888888884E-2</v>
      </c>
      <c r="R50" s="37">
        <f t="shared" si="45"/>
        <v>1.388888888888884E-3</v>
      </c>
      <c r="S50" s="37">
        <f t="shared" si="46"/>
        <v>6.5277777777777768E-2</v>
      </c>
      <c r="T50" s="37">
        <f t="shared" si="48"/>
        <v>0</v>
      </c>
      <c r="U50" s="22">
        <v>55.9</v>
      </c>
      <c r="V50" s="22">
        <f>INDEX('Počty dní'!L:P,MATCH(E50,'Počty dní'!N:N,0),4)</f>
        <v>112</v>
      </c>
      <c r="W50" s="29">
        <f t="shared" si="47"/>
        <v>6260.8</v>
      </c>
    </row>
    <row r="51" spans="1:24" x14ac:dyDescent="0.3">
      <c r="A51" s="28">
        <v>620</v>
      </c>
      <c r="B51" s="22">
        <v>6220</v>
      </c>
      <c r="C51" s="22" t="s">
        <v>117</v>
      </c>
      <c r="D51" s="22"/>
      <c r="E51" s="22" t="str">
        <f t="shared" si="41"/>
        <v>6+</v>
      </c>
      <c r="F51" s="22" t="s">
        <v>120</v>
      </c>
      <c r="G51" s="22">
        <v>105</v>
      </c>
      <c r="H51" s="22" t="str">
        <f t="shared" si="42"/>
        <v>XXX420/105</v>
      </c>
      <c r="I51" s="22" t="s">
        <v>11</v>
      </c>
      <c r="J51" s="22" t="s">
        <v>11</v>
      </c>
      <c r="K51" s="23">
        <v>0.59583333333333333</v>
      </c>
      <c r="L51" s="23">
        <v>0.59722222222222221</v>
      </c>
      <c r="M51" s="22" t="s">
        <v>37</v>
      </c>
      <c r="N51" s="23">
        <v>0.66111111111111109</v>
      </c>
      <c r="O51" s="22" t="s">
        <v>35</v>
      </c>
      <c r="P51" s="37" t="str">
        <f t="shared" si="43"/>
        <v>OK</v>
      </c>
      <c r="Q51" s="37">
        <f t="shared" si="44"/>
        <v>6.3888888888888884E-2</v>
      </c>
      <c r="R51" s="37">
        <f t="shared" si="45"/>
        <v>1.388888888888884E-3</v>
      </c>
      <c r="S51" s="37">
        <f t="shared" si="46"/>
        <v>6.5277777777777768E-2</v>
      </c>
      <c r="T51" s="37">
        <f t="shared" si="48"/>
        <v>2.8472222222222232E-2</v>
      </c>
      <c r="U51" s="22">
        <v>55.9</v>
      </c>
      <c r="V51" s="22">
        <f>INDEX('Počty dní'!L:P,MATCH(E51,'Počty dní'!N:N,0),4)</f>
        <v>112</v>
      </c>
      <c r="W51" s="29">
        <f t="shared" si="47"/>
        <v>6260.8</v>
      </c>
    </row>
    <row r="52" spans="1:24" x14ac:dyDescent="0.3">
      <c r="A52" s="28">
        <v>620</v>
      </c>
      <c r="B52" s="22">
        <v>6220</v>
      </c>
      <c r="C52" s="22" t="s">
        <v>117</v>
      </c>
      <c r="D52" s="22"/>
      <c r="E52" s="22" t="str">
        <f t="shared" si="41"/>
        <v>6+</v>
      </c>
      <c r="F52" s="22" t="s">
        <v>29</v>
      </c>
      <c r="G52" s="22"/>
      <c r="H52" s="22" t="str">
        <f t="shared" si="42"/>
        <v>přejezd/</v>
      </c>
      <c r="I52" s="22"/>
      <c r="J52" s="22" t="s">
        <v>11</v>
      </c>
      <c r="K52" s="23">
        <v>0.66111111111111109</v>
      </c>
      <c r="L52" s="23">
        <v>0.66111111111111109</v>
      </c>
      <c r="M52" s="22" t="s">
        <v>35</v>
      </c>
      <c r="N52" s="23">
        <v>0.6645833333333333</v>
      </c>
      <c r="O52" s="22" t="s">
        <v>17</v>
      </c>
      <c r="P52" s="37" t="str">
        <f t="shared" si="43"/>
        <v>OK</v>
      </c>
      <c r="Q52" s="37">
        <f t="shared" si="44"/>
        <v>3.4722222222222099E-3</v>
      </c>
      <c r="R52" s="37">
        <f t="shared" si="45"/>
        <v>0</v>
      </c>
      <c r="S52" s="37">
        <f t="shared" si="46"/>
        <v>3.4722222222222099E-3</v>
      </c>
      <c r="T52" s="37">
        <f t="shared" si="48"/>
        <v>0</v>
      </c>
      <c r="U52" s="22">
        <v>0</v>
      </c>
      <c r="V52" s="22">
        <f>INDEX('Počty dní'!L:P,MATCH(E52,'Počty dní'!N:N,0),4)</f>
        <v>112</v>
      </c>
      <c r="W52" s="29">
        <f t="shared" si="47"/>
        <v>0</v>
      </c>
    </row>
    <row r="53" spans="1:24" x14ac:dyDescent="0.3">
      <c r="A53" s="28">
        <v>620</v>
      </c>
      <c r="B53" s="22">
        <v>6220</v>
      </c>
      <c r="C53" s="22" t="s">
        <v>117</v>
      </c>
      <c r="D53" s="22"/>
      <c r="E53" s="22" t="str">
        <f t="shared" si="41"/>
        <v>6+</v>
      </c>
      <c r="F53" s="22" t="s">
        <v>62</v>
      </c>
      <c r="G53" s="22">
        <v>115</v>
      </c>
      <c r="H53" s="22" t="str">
        <f t="shared" si="42"/>
        <v>XXX384/115</v>
      </c>
      <c r="I53" s="22" t="s">
        <v>10</v>
      </c>
      <c r="J53" s="22" t="s">
        <v>11</v>
      </c>
      <c r="K53" s="23">
        <v>0.69652777777777775</v>
      </c>
      <c r="L53" s="23">
        <v>0.69791666666666663</v>
      </c>
      <c r="M53" s="22" t="s">
        <v>17</v>
      </c>
      <c r="N53" s="23">
        <v>0.73749999999999993</v>
      </c>
      <c r="O53" s="22" t="s">
        <v>50</v>
      </c>
      <c r="P53" s="37" t="str">
        <f t="shared" si="43"/>
        <v>OK</v>
      </c>
      <c r="Q53" s="37">
        <f t="shared" si="44"/>
        <v>3.9583333333333304E-2</v>
      </c>
      <c r="R53" s="37">
        <f t="shared" si="45"/>
        <v>1.388888888888884E-3</v>
      </c>
      <c r="S53" s="37">
        <f t="shared" si="46"/>
        <v>4.0972222222222188E-2</v>
      </c>
      <c r="T53" s="37">
        <f t="shared" si="48"/>
        <v>3.1944444444444442E-2</v>
      </c>
      <c r="U53" s="22">
        <v>29.5</v>
      </c>
      <c r="V53" s="22">
        <f>INDEX('Počty dní'!L:P,MATCH(E53,'Počty dní'!N:N,0),4)</f>
        <v>112</v>
      </c>
      <c r="W53" s="29">
        <f t="shared" si="47"/>
        <v>3304</v>
      </c>
    </row>
    <row r="54" spans="1:24" ht="15" thickBot="1" x14ac:dyDescent="0.35">
      <c r="A54" s="30">
        <v>620</v>
      </c>
      <c r="B54" s="31">
        <v>6220</v>
      </c>
      <c r="C54" s="31" t="s">
        <v>117</v>
      </c>
      <c r="D54" s="31"/>
      <c r="E54" s="31" t="str">
        <f t="shared" ref="E54" si="49">CONCATENATE(C54,D54)</f>
        <v>6+</v>
      </c>
      <c r="F54" s="31" t="s">
        <v>62</v>
      </c>
      <c r="G54" s="31">
        <v>118</v>
      </c>
      <c r="H54" s="31" t="str">
        <f t="shared" ref="H54" si="50">CONCATENATE(F54,"/",G54)</f>
        <v>XXX384/118</v>
      </c>
      <c r="I54" s="31" t="s">
        <v>10</v>
      </c>
      <c r="J54" s="31" t="s">
        <v>11</v>
      </c>
      <c r="K54" s="32">
        <v>0.75902777777777775</v>
      </c>
      <c r="L54" s="32">
        <v>0.76041666666666663</v>
      </c>
      <c r="M54" s="31" t="s">
        <v>50</v>
      </c>
      <c r="N54" s="32">
        <v>0.80069444444444438</v>
      </c>
      <c r="O54" s="31" t="s">
        <v>17</v>
      </c>
      <c r="P54" s="31"/>
      <c r="Q54" s="38">
        <f t="shared" si="44"/>
        <v>4.0277777777777746E-2</v>
      </c>
      <c r="R54" s="38">
        <f t="shared" si="45"/>
        <v>1.388888888888884E-3</v>
      </c>
      <c r="S54" s="38">
        <f t="shared" si="46"/>
        <v>4.166666666666663E-2</v>
      </c>
      <c r="T54" s="38">
        <f t="shared" si="48"/>
        <v>2.1527777777777812E-2</v>
      </c>
      <c r="U54" s="31">
        <v>29.5</v>
      </c>
      <c r="V54" s="31">
        <f>INDEX('Počty dní'!L:P,MATCH(E54,'Počty dní'!N:N,0),4)</f>
        <v>112</v>
      </c>
      <c r="W54" s="33">
        <f t="shared" si="47"/>
        <v>3304</v>
      </c>
    </row>
    <row r="55" spans="1:24" ht="15" thickBot="1" x14ac:dyDescent="0.35">
      <c r="A55" s="8" t="str">
        <f ca="1">CONCATENATE(INDIRECT("R[-3]C[0]",FALSE),"celkem")</f>
        <v>620celkem</v>
      </c>
      <c r="B55" s="9"/>
      <c r="C55" s="9" t="str">
        <f ca="1">INDIRECT("R[-1]C[12]",FALSE)</f>
        <v>Třebíč,,aut.nádr.</v>
      </c>
      <c r="D55" s="10"/>
      <c r="E55" s="9"/>
      <c r="F55" s="10"/>
      <c r="G55" s="11"/>
      <c r="H55" s="12"/>
      <c r="I55" s="13"/>
      <c r="J55" s="14" t="str">
        <f ca="1">INDIRECT("R[-2]C[0]",FALSE)</f>
        <v>V</v>
      </c>
      <c r="K55" s="15"/>
      <c r="L55" s="16"/>
      <c r="M55" s="17"/>
      <c r="N55" s="16"/>
      <c r="O55" s="18"/>
      <c r="P55" s="9"/>
      <c r="Q55" s="39">
        <f>SUM(Q47:Q54)</f>
        <v>0.23611111111111105</v>
      </c>
      <c r="R55" s="39">
        <f t="shared" ref="R55:T55" si="51">SUM(R47:R54)</f>
        <v>7.6388888888889173E-3</v>
      </c>
      <c r="S55" s="39">
        <f t="shared" si="51"/>
        <v>0.24374999999999997</v>
      </c>
      <c r="T55" s="39">
        <f t="shared" si="51"/>
        <v>0.14166666666666661</v>
      </c>
      <c r="U55" s="19">
        <f>SUM(U47:U54)</f>
        <v>184.8</v>
      </c>
      <c r="V55" s="20"/>
      <c r="W55" s="21">
        <f>SUM(W47:W54)</f>
        <v>19969.599999999999</v>
      </c>
      <c r="X55" s="7"/>
    </row>
    <row r="57" spans="1:24" ht="15" thickBot="1" x14ac:dyDescent="0.35"/>
    <row r="58" spans="1:24" x14ac:dyDescent="0.3">
      <c r="A58" s="24">
        <v>628</v>
      </c>
      <c r="B58" s="25">
        <v>6228</v>
      </c>
      <c r="C58" s="25" t="s">
        <v>117</v>
      </c>
      <c r="D58" s="25"/>
      <c r="E58" s="25" t="str">
        <f>CONCATENATE(C58,D58)</f>
        <v>6+</v>
      </c>
      <c r="F58" s="25" t="s">
        <v>90</v>
      </c>
      <c r="G58" s="25">
        <v>102</v>
      </c>
      <c r="H58" s="25" t="str">
        <f>CONCATENATE(F58,"/",G58)</f>
        <v>XXX406/102</v>
      </c>
      <c r="I58" s="25" t="s">
        <v>10</v>
      </c>
      <c r="J58" s="25" t="s">
        <v>11</v>
      </c>
      <c r="K58" s="26">
        <v>0.32083333333333336</v>
      </c>
      <c r="L58" s="26">
        <v>0.32291666666666669</v>
      </c>
      <c r="M58" s="25" t="s">
        <v>91</v>
      </c>
      <c r="N58" s="26">
        <v>0.37152777777777773</v>
      </c>
      <c r="O58" s="25" t="s">
        <v>92</v>
      </c>
      <c r="P58" s="25" t="str">
        <f t="shared" ref="P58:P62" si="52">IF(M59=O58,"OK","POZOR")</f>
        <v>OK</v>
      </c>
      <c r="Q58" s="36">
        <f t="shared" ref="Q58:Q63" si="53">IF(ISNUMBER(G58),N58-L58,IF(F58="přejezd",N58-L58,0))</f>
        <v>4.8611111111111049E-2</v>
      </c>
      <c r="R58" s="36">
        <f t="shared" ref="R58:R63" si="54">IF(ISNUMBER(G58),L58-K58,0)</f>
        <v>2.0833333333333259E-3</v>
      </c>
      <c r="S58" s="36">
        <f t="shared" ref="S58:S63" si="55">Q58+R58</f>
        <v>5.0694444444444375E-2</v>
      </c>
      <c r="T58" s="36"/>
      <c r="U58" s="25">
        <v>43.9</v>
      </c>
      <c r="V58" s="25">
        <f>INDEX('Počty dní'!L:P,MATCH(E58,'Počty dní'!N:N,0),4)</f>
        <v>112</v>
      </c>
      <c r="W58" s="27">
        <f t="shared" ref="W58:W63" si="56">V58*U58</f>
        <v>4916.8</v>
      </c>
    </row>
    <row r="59" spans="1:24" x14ac:dyDescent="0.3">
      <c r="A59" s="28">
        <v>628</v>
      </c>
      <c r="B59" s="22">
        <v>6228</v>
      </c>
      <c r="C59" s="22" t="s">
        <v>117</v>
      </c>
      <c r="D59" s="22"/>
      <c r="E59" s="22" t="str">
        <f t="shared" ref="E59:E63" si="57">CONCATENATE(C59,D59)</f>
        <v>6+</v>
      </c>
      <c r="F59" s="22" t="s">
        <v>90</v>
      </c>
      <c r="G59" s="22">
        <v>101</v>
      </c>
      <c r="H59" s="22" t="str">
        <f t="shared" ref="H59:H63" si="58">CONCATENATE(F59,"/",G59)</f>
        <v>XXX406/101</v>
      </c>
      <c r="I59" s="22" t="s">
        <v>10</v>
      </c>
      <c r="J59" s="22" t="s">
        <v>11</v>
      </c>
      <c r="K59" s="23">
        <v>0.375</v>
      </c>
      <c r="L59" s="23">
        <v>0.37638888888888888</v>
      </c>
      <c r="M59" s="22" t="s">
        <v>92</v>
      </c>
      <c r="N59" s="23">
        <v>0.42569444444444443</v>
      </c>
      <c r="O59" s="22" t="s">
        <v>91</v>
      </c>
      <c r="P59" s="22" t="str">
        <f t="shared" si="52"/>
        <v>OK</v>
      </c>
      <c r="Q59" s="37">
        <f t="shared" si="53"/>
        <v>4.9305555555555547E-2</v>
      </c>
      <c r="R59" s="37">
        <f t="shared" si="54"/>
        <v>1.388888888888884E-3</v>
      </c>
      <c r="S59" s="37">
        <f t="shared" si="55"/>
        <v>5.0694444444444431E-2</v>
      </c>
      <c r="T59" s="37">
        <f t="shared" ref="T59:T63" si="59">K59-N58</f>
        <v>3.4722222222222654E-3</v>
      </c>
      <c r="U59" s="22">
        <v>43.9</v>
      </c>
      <c r="V59" s="22">
        <f>INDEX('Počty dní'!L:P,MATCH(E59,'Počty dní'!N:N,0),4)</f>
        <v>112</v>
      </c>
      <c r="W59" s="29">
        <f t="shared" si="56"/>
        <v>4916.8</v>
      </c>
    </row>
    <row r="60" spans="1:24" x14ac:dyDescent="0.3">
      <c r="A60" s="28">
        <v>628</v>
      </c>
      <c r="B60" s="22">
        <v>6228</v>
      </c>
      <c r="C60" s="22" t="s">
        <v>117</v>
      </c>
      <c r="D60" s="22"/>
      <c r="E60" s="22" t="str">
        <f>CONCATENATE(C60,D60)</f>
        <v>6+</v>
      </c>
      <c r="F60" s="22" t="s">
        <v>90</v>
      </c>
      <c r="G60" s="22">
        <v>104</v>
      </c>
      <c r="H60" s="22" t="str">
        <f>CONCATENATE(F60,"/",G60)</f>
        <v>XXX406/104</v>
      </c>
      <c r="I60" s="22" t="s">
        <v>10</v>
      </c>
      <c r="J60" s="22" t="s">
        <v>11</v>
      </c>
      <c r="K60" s="23">
        <v>0.5708333333333333</v>
      </c>
      <c r="L60" s="23">
        <v>0.57291666666666663</v>
      </c>
      <c r="M60" s="22" t="s">
        <v>91</v>
      </c>
      <c r="N60" s="23">
        <v>0.62152777777777779</v>
      </c>
      <c r="O60" s="22" t="s">
        <v>92</v>
      </c>
      <c r="P60" s="22" t="str">
        <f t="shared" si="52"/>
        <v>OK</v>
      </c>
      <c r="Q60" s="37">
        <f t="shared" si="53"/>
        <v>4.861111111111116E-2</v>
      </c>
      <c r="R60" s="37">
        <f t="shared" si="54"/>
        <v>2.0833333333333259E-3</v>
      </c>
      <c r="S60" s="37">
        <f t="shared" si="55"/>
        <v>5.0694444444444486E-2</v>
      </c>
      <c r="T60" s="37">
        <f t="shared" si="59"/>
        <v>0.14513888888888887</v>
      </c>
      <c r="U60" s="22">
        <v>43.9</v>
      </c>
      <c r="V60" s="22">
        <f>INDEX('Počty dní'!L:P,MATCH(E60,'Počty dní'!N:N,0),4)</f>
        <v>112</v>
      </c>
      <c r="W60" s="29">
        <f t="shared" si="56"/>
        <v>4916.8</v>
      </c>
    </row>
    <row r="61" spans="1:24" x14ac:dyDescent="0.3">
      <c r="A61" s="28">
        <v>628</v>
      </c>
      <c r="B61" s="22">
        <v>6228</v>
      </c>
      <c r="C61" s="22" t="s">
        <v>117</v>
      </c>
      <c r="D61" s="22"/>
      <c r="E61" s="22" t="str">
        <f t="shared" si="57"/>
        <v>6+</v>
      </c>
      <c r="F61" s="22" t="s">
        <v>90</v>
      </c>
      <c r="G61" s="22">
        <v>103</v>
      </c>
      <c r="H61" s="22" t="str">
        <f t="shared" si="58"/>
        <v>XXX406/103</v>
      </c>
      <c r="I61" s="22" t="s">
        <v>10</v>
      </c>
      <c r="J61" s="22" t="s">
        <v>11</v>
      </c>
      <c r="K61" s="23">
        <v>0.625</v>
      </c>
      <c r="L61" s="23">
        <v>0.62638888888888888</v>
      </c>
      <c r="M61" s="22" t="s">
        <v>92</v>
      </c>
      <c r="N61" s="23">
        <v>0.67569444444444438</v>
      </c>
      <c r="O61" s="22" t="s">
        <v>91</v>
      </c>
      <c r="P61" s="22" t="str">
        <f t="shared" si="52"/>
        <v>OK</v>
      </c>
      <c r="Q61" s="37">
        <f t="shared" si="53"/>
        <v>4.9305555555555491E-2</v>
      </c>
      <c r="R61" s="37">
        <f t="shared" si="54"/>
        <v>1.388888888888884E-3</v>
      </c>
      <c r="S61" s="37">
        <f t="shared" si="55"/>
        <v>5.0694444444444375E-2</v>
      </c>
      <c r="T61" s="37">
        <f t="shared" si="59"/>
        <v>3.4722222222222099E-3</v>
      </c>
      <c r="U61" s="22">
        <v>43.9</v>
      </c>
      <c r="V61" s="22">
        <f>INDEX('Počty dní'!L:P,MATCH(E61,'Počty dní'!N:N,0),4)</f>
        <v>112</v>
      </c>
      <c r="W61" s="29">
        <f t="shared" si="56"/>
        <v>4916.8</v>
      </c>
    </row>
    <row r="62" spans="1:24" x14ac:dyDescent="0.3">
      <c r="A62" s="28">
        <v>628</v>
      </c>
      <c r="B62" s="22">
        <v>6228</v>
      </c>
      <c r="C62" s="22" t="s">
        <v>117</v>
      </c>
      <c r="D62" s="22"/>
      <c r="E62" s="22" t="str">
        <f>CONCATENATE(C62,D62)</f>
        <v>6+</v>
      </c>
      <c r="F62" s="22" t="s">
        <v>90</v>
      </c>
      <c r="G62" s="22">
        <v>106</v>
      </c>
      <c r="H62" s="22" t="str">
        <f>CONCATENATE(F62,"/",G62)</f>
        <v>XXX406/106</v>
      </c>
      <c r="I62" s="22" t="s">
        <v>11</v>
      </c>
      <c r="J62" s="22" t="s">
        <v>11</v>
      </c>
      <c r="K62" s="23">
        <v>0.73749999999999993</v>
      </c>
      <c r="L62" s="23">
        <v>0.73958333333333337</v>
      </c>
      <c r="M62" s="22" t="s">
        <v>91</v>
      </c>
      <c r="N62" s="23">
        <v>0.78819444444444453</v>
      </c>
      <c r="O62" s="22" t="s">
        <v>92</v>
      </c>
      <c r="P62" s="22" t="str">
        <f t="shared" si="52"/>
        <v>OK</v>
      </c>
      <c r="Q62" s="37">
        <f t="shared" si="53"/>
        <v>4.861111111111116E-2</v>
      </c>
      <c r="R62" s="37">
        <f t="shared" si="54"/>
        <v>2.083333333333437E-3</v>
      </c>
      <c r="S62" s="37">
        <f t="shared" si="55"/>
        <v>5.0694444444444597E-2</v>
      </c>
      <c r="T62" s="37">
        <f t="shared" si="59"/>
        <v>6.1805555555555558E-2</v>
      </c>
      <c r="U62" s="22">
        <v>43.9</v>
      </c>
      <c r="V62" s="22">
        <f>INDEX('Počty dní'!L:P,MATCH(E62,'Počty dní'!N:N,0),4)</f>
        <v>112</v>
      </c>
      <c r="W62" s="29">
        <f t="shared" si="56"/>
        <v>4916.8</v>
      </c>
    </row>
    <row r="63" spans="1:24" ht="15" thickBot="1" x14ac:dyDescent="0.35">
      <c r="A63" s="30">
        <v>628</v>
      </c>
      <c r="B63" s="31">
        <v>6228</v>
      </c>
      <c r="C63" s="31" t="s">
        <v>117</v>
      </c>
      <c r="D63" s="31"/>
      <c r="E63" s="31" t="str">
        <f t="shared" si="57"/>
        <v>6+</v>
      </c>
      <c r="F63" s="31" t="s">
        <v>90</v>
      </c>
      <c r="G63" s="31">
        <v>105</v>
      </c>
      <c r="H63" s="31" t="str">
        <f t="shared" si="58"/>
        <v>XXX406/105</v>
      </c>
      <c r="I63" s="31" t="s">
        <v>10</v>
      </c>
      <c r="J63" s="31" t="s">
        <v>11</v>
      </c>
      <c r="K63" s="32">
        <v>0.79166666666666663</v>
      </c>
      <c r="L63" s="32">
        <v>0.79305555555555562</v>
      </c>
      <c r="M63" s="31" t="s">
        <v>92</v>
      </c>
      <c r="N63" s="32">
        <v>0.84236111111111101</v>
      </c>
      <c r="O63" s="31" t="s">
        <v>91</v>
      </c>
      <c r="P63" s="31"/>
      <c r="Q63" s="38">
        <f t="shared" si="53"/>
        <v>4.930555555555538E-2</v>
      </c>
      <c r="R63" s="38">
        <f t="shared" si="54"/>
        <v>1.388888888888995E-3</v>
      </c>
      <c r="S63" s="38">
        <f t="shared" si="55"/>
        <v>5.0694444444444375E-2</v>
      </c>
      <c r="T63" s="38">
        <f t="shared" si="59"/>
        <v>3.4722222222220989E-3</v>
      </c>
      <c r="U63" s="31">
        <v>43.9</v>
      </c>
      <c r="V63" s="31">
        <f>INDEX('Počty dní'!L:P,MATCH(E63,'Počty dní'!N:N,0),4)</f>
        <v>112</v>
      </c>
      <c r="W63" s="33">
        <f t="shared" si="56"/>
        <v>4916.8</v>
      </c>
    </row>
    <row r="64" spans="1:24" ht="15" thickBot="1" x14ac:dyDescent="0.35">
      <c r="A64" s="8" t="str">
        <f ca="1">CONCATENATE(INDIRECT("R[-3]C[0]",FALSE),"celkem")</f>
        <v>628celkem</v>
      </c>
      <c r="B64" s="9"/>
      <c r="C64" s="9" t="str">
        <f ca="1">INDIRECT("R[-1]C[12]",FALSE)</f>
        <v>Dačice,,aut.nádr.</v>
      </c>
      <c r="D64" s="10"/>
      <c r="E64" s="9"/>
      <c r="F64" s="10"/>
      <c r="G64" s="11"/>
      <c r="H64" s="12"/>
      <c r="I64" s="13"/>
      <c r="J64" s="14" t="str">
        <f ca="1">INDIRECT("R[-2]C[0]",FALSE)</f>
        <v>V</v>
      </c>
      <c r="K64" s="15"/>
      <c r="L64" s="16"/>
      <c r="M64" s="17"/>
      <c r="N64" s="16"/>
      <c r="O64" s="18"/>
      <c r="P64" s="9"/>
      <c r="Q64" s="39">
        <f>SUM(Q58:Q63)</f>
        <v>0.29374999999999979</v>
      </c>
      <c r="R64" s="39">
        <f t="shared" ref="R64:T64" si="60">SUM(R58:R63)</f>
        <v>1.0416666666666852E-2</v>
      </c>
      <c r="S64" s="39">
        <f t="shared" si="60"/>
        <v>0.30416666666666664</v>
      </c>
      <c r="T64" s="39">
        <f t="shared" si="60"/>
        <v>0.21736111111111101</v>
      </c>
      <c r="U64" s="19">
        <f>SUM(U58:U63)</f>
        <v>263.39999999999998</v>
      </c>
      <c r="V64" s="20"/>
      <c r="W64" s="21">
        <f>SUM(W58:W63)</f>
        <v>29500.799999999999</v>
      </c>
      <c r="X64" s="7"/>
    </row>
    <row r="66" spans="1:24" ht="15" thickBot="1" x14ac:dyDescent="0.35">
      <c r="A66" t="s">
        <v>127</v>
      </c>
    </row>
    <row r="67" spans="1:24" x14ac:dyDescent="0.3">
      <c r="A67" s="24">
        <v>629</v>
      </c>
      <c r="B67" s="25">
        <v>6229</v>
      </c>
      <c r="C67" s="25" t="s">
        <v>117</v>
      </c>
      <c r="D67" s="25"/>
      <c r="E67" s="25" t="str">
        <f t="shared" ref="E67" si="61">CONCATENATE(C67,D67)</f>
        <v>6+</v>
      </c>
      <c r="F67" s="25" t="s">
        <v>111</v>
      </c>
      <c r="G67" s="25">
        <v>101</v>
      </c>
      <c r="H67" s="25" t="str">
        <f t="shared" ref="H67" si="62">CONCATENATE(F67,"/",G67)</f>
        <v>XXX407/101</v>
      </c>
      <c r="I67" s="25" t="s">
        <v>10</v>
      </c>
      <c r="J67" s="25" t="s">
        <v>11</v>
      </c>
      <c r="K67" s="26">
        <v>0.18333333333333335</v>
      </c>
      <c r="L67" s="26">
        <v>0.18402777777777779</v>
      </c>
      <c r="M67" s="25" t="s">
        <v>114</v>
      </c>
      <c r="N67" s="26">
        <v>0.19444444444444445</v>
      </c>
      <c r="O67" s="25" t="s">
        <v>115</v>
      </c>
      <c r="P67" s="36" t="str">
        <f t="shared" ref="P67:P77" si="63">IF(M68=O67,"OK","POZOR")</f>
        <v>OK</v>
      </c>
      <c r="Q67" s="36">
        <f t="shared" ref="Q67:Q78" si="64">IF(ISNUMBER(G67),N67-L67,IF(F67="přejezd",N67-L67,0))</f>
        <v>1.0416666666666657E-2</v>
      </c>
      <c r="R67" s="36">
        <f t="shared" ref="R67:R78" si="65">IF(ISNUMBER(G67),L67-K67,0)</f>
        <v>6.9444444444444198E-4</v>
      </c>
      <c r="S67" s="36">
        <f t="shared" ref="S67:S78" si="66">Q67+R67</f>
        <v>1.1111111111111099E-2</v>
      </c>
      <c r="T67" s="36"/>
      <c r="U67" s="25">
        <v>8.6</v>
      </c>
      <c r="V67" s="25">
        <f>INDEX('Počty dní'!L:P,MATCH(E67,'Počty dní'!N:N,0),4)</f>
        <v>112</v>
      </c>
      <c r="W67" s="27">
        <f t="shared" ref="W67:W78" si="67">V67*U67</f>
        <v>963.19999999999993</v>
      </c>
    </row>
    <row r="68" spans="1:24" x14ac:dyDescent="0.3">
      <c r="A68" s="28">
        <v>629</v>
      </c>
      <c r="B68" s="22">
        <v>6229</v>
      </c>
      <c r="C68" s="22" t="s">
        <v>117</v>
      </c>
      <c r="D68" s="22"/>
      <c r="E68" s="22" t="str">
        <f>CONCATENATE(C68,D68)</f>
        <v>6+</v>
      </c>
      <c r="F68" s="22" t="s">
        <v>111</v>
      </c>
      <c r="G68" s="22">
        <v>102</v>
      </c>
      <c r="H68" s="22" t="str">
        <f>CONCATENATE(F68,"/",G68)</f>
        <v>XXX407/102</v>
      </c>
      <c r="I68" s="22" t="s">
        <v>10</v>
      </c>
      <c r="J68" s="22" t="s">
        <v>11</v>
      </c>
      <c r="K68" s="23">
        <v>0.1986111111111111</v>
      </c>
      <c r="L68" s="23">
        <v>0.19930555555555554</v>
      </c>
      <c r="M68" s="22" t="s">
        <v>115</v>
      </c>
      <c r="N68" s="23">
        <v>0.23055555555555554</v>
      </c>
      <c r="O68" s="22" t="s">
        <v>92</v>
      </c>
      <c r="P68" s="37" t="str">
        <f t="shared" si="63"/>
        <v>OK</v>
      </c>
      <c r="Q68" s="37">
        <f t="shared" si="64"/>
        <v>3.125E-2</v>
      </c>
      <c r="R68" s="37">
        <f t="shared" si="65"/>
        <v>6.9444444444444198E-4</v>
      </c>
      <c r="S68" s="37">
        <f t="shared" si="66"/>
        <v>3.1944444444444442E-2</v>
      </c>
      <c r="T68" s="37">
        <f t="shared" ref="T68:T78" si="68">K68-N67</f>
        <v>4.1666666666666519E-3</v>
      </c>
      <c r="U68" s="22">
        <v>27.5</v>
      </c>
      <c r="V68" s="22">
        <f>INDEX('Počty dní'!L:P,MATCH(E68,'Počty dní'!N:N,0),4)</f>
        <v>112</v>
      </c>
      <c r="W68" s="29">
        <f t="shared" si="67"/>
        <v>3080</v>
      </c>
    </row>
    <row r="69" spans="1:24" x14ac:dyDescent="0.3">
      <c r="A69" s="28">
        <v>629</v>
      </c>
      <c r="B69" s="22">
        <v>6229</v>
      </c>
      <c r="C69" s="22" t="s">
        <v>117</v>
      </c>
      <c r="D69" s="22"/>
      <c r="E69" s="22" t="str">
        <f t="shared" ref="E69:E78" si="69">CONCATENATE(C69,D69)</f>
        <v>6+</v>
      </c>
      <c r="F69" s="22" t="s">
        <v>111</v>
      </c>
      <c r="G69" s="22">
        <v>103</v>
      </c>
      <c r="H69" s="22" t="str">
        <f t="shared" ref="H69:H78" si="70">CONCATENATE(F69,"/",G69)</f>
        <v>XXX407/103</v>
      </c>
      <c r="I69" s="22" t="s">
        <v>10</v>
      </c>
      <c r="J69" s="22" t="s">
        <v>11</v>
      </c>
      <c r="K69" s="23">
        <v>0.26250000000000001</v>
      </c>
      <c r="L69" s="23">
        <v>0.2638888888888889</v>
      </c>
      <c r="M69" s="22" t="s">
        <v>92</v>
      </c>
      <c r="N69" s="23">
        <v>0.2951388888888889</v>
      </c>
      <c r="O69" s="22" t="s">
        <v>115</v>
      </c>
      <c r="P69" s="37" t="str">
        <f t="shared" si="63"/>
        <v>OK</v>
      </c>
      <c r="Q69" s="37">
        <f t="shared" si="64"/>
        <v>3.125E-2</v>
      </c>
      <c r="R69" s="37">
        <f t="shared" si="65"/>
        <v>1.388888888888884E-3</v>
      </c>
      <c r="S69" s="37">
        <f t="shared" si="66"/>
        <v>3.2638888888888884E-2</v>
      </c>
      <c r="T69" s="37">
        <f t="shared" si="68"/>
        <v>3.194444444444447E-2</v>
      </c>
      <c r="U69" s="22">
        <v>27.5</v>
      </c>
      <c r="V69" s="22">
        <f>INDEX('Počty dní'!L:P,MATCH(E69,'Počty dní'!N:N,0),4)</f>
        <v>112</v>
      </c>
      <c r="W69" s="29">
        <f t="shared" si="67"/>
        <v>3080</v>
      </c>
    </row>
    <row r="70" spans="1:24" x14ac:dyDescent="0.3">
      <c r="A70" s="28">
        <v>629</v>
      </c>
      <c r="B70" s="22">
        <v>6229</v>
      </c>
      <c r="C70" s="22" t="s">
        <v>117</v>
      </c>
      <c r="D70" s="22"/>
      <c r="E70" s="22" t="str">
        <f>CONCATENATE(C70,D70)</f>
        <v>6+</v>
      </c>
      <c r="F70" s="22" t="s">
        <v>111</v>
      </c>
      <c r="G70" s="22">
        <v>104</v>
      </c>
      <c r="H70" s="22" t="str">
        <f>CONCATENATE(F70,"/",G70)</f>
        <v>XXX407/104</v>
      </c>
      <c r="I70" s="22" t="s">
        <v>10</v>
      </c>
      <c r="J70" s="22" t="s">
        <v>11</v>
      </c>
      <c r="K70" s="23">
        <v>0.30208333333333331</v>
      </c>
      <c r="L70" s="23">
        <v>0.3034722222222222</v>
      </c>
      <c r="M70" s="22" t="s">
        <v>115</v>
      </c>
      <c r="N70" s="23">
        <v>0.33124999999999999</v>
      </c>
      <c r="O70" s="22" t="s">
        <v>17</v>
      </c>
      <c r="P70" s="37" t="str">
        <f t="shared" si="63"/>
        <v>OK</v>
      </c>
      <c r="Q70" s="37">
        <f t="shared" si="64"/>
        <v>2.777777777777779E-2</v>
      </c>
      <c r="R70" s="37">
        <f t="shared" si="65"/>
        <v>1.388888888888884E-3</v>
      </c>
      <c r="S70" s="37">
        <f t="shared" si="66"/>
        <v>2.9166666666666674E-2</v>
      </c>
      <c r="T70" s="37">
        <f t="shared" si="68"/>
        <v>6.9444444444444198E-3</v>
      </c>
      <c r="U70" s="22">
        <v>26</v>
      </c>
      <c r="V70" s="22">
        <f>INDEX('Počty dní'!L:P,MATCH(E70,'Počty dní'!N:N,0),4)</f>
        <v>112</v>
      </c>
      <c r="W70" s="29">
        <f t="shared" si="67"/>
        <v>2912</v>
      </c>
    </row>
    <row r="71" spans="1:24" x14ac:dyDescent="0.3">
      <c r="A71" s="28">
        <v>629</v>
      </c>
      <c r="B71" s="22">
        <v>6229</v>
      </c>
      <c r="C71" s="22" t="s">
        <v>117</v>
      </c>
      <c r="D71" s="22"/>
      <c r="E71" s="22" t="str">
        <f t="shared" si="69"/>
        <v>6+</v>
      </c>
      <c r="F71" s="22" t="s">
        <v>111</v>
      </c>
      <c r="G71" s="22">
        <v>105</v>
      </c>
      <c r="H71" s="22" t="str">
        <f t="shared" si="70"/>
        <v>XXX407/105</v>
      </c>
      <c r="I71" s="22" t="s">
        <v>10</v>
      </c>
      <c r="J71" s="22" t="s">
        <v>11</v>
      </c>
      <c r="K71" s="23">
        <v>0.33194444444444443</v>
      </c>
      <c r="L71" s="23">
        <v>0.33333333333333331</v>
      </c>
      <c r="M71" s="22" t="s">
        <v>17</v>
      </c>
      <c r="N71" s="23">
        <v>0.3611111111111111</v>
      </c>
      <c r="O71" s="22" t="s">
        <v>115</v>
      </c>
      <c r="P71" s="37" t="str">
        <f t="shared" si="63"/>
        <v>OK</v>
      </c>
      <c r="Q71" s="37">
        <f t="shared" si="64"/>
        <v>2.777777777777779E-2</v>
      </c>
      <c r="R71" s="37">
        <f t="shared" si="65"/>
        <v>1.388888888888884E-3</v>
      </c>
      <c r="S71" s="37">
        <f t="shared" si="66"/>
        <v>2.9166666666666674E-2</v>
      </c>
      <c r="T71" s="37">
        <f t="shared" si="68"/>
        <v>6.9444444444444198E-4</v>
      </c>
      <c r="U71" s="22">
        <v>26</v>
      </c>
      <c r="V71" s="22">
        <f>INDEX('Počty dní'!L:P,MATCH(E71,'Počty dní'!N:N,0),4)</f>
        <v>112</v>
      </c>
      <c r="W71" s="29">
        <f t="shared" si="67"/>
        <v>2912</v>
      </c>
    </row>
    <row r="72" spans="1:24" x14ac:dyDescent="0.3">
      <c r="A72" s="28">
        <v>629</v>
      </c>
      <c r="B72" s="22">
        <v>6229</v>
      </c>
      <c r="C72" s="22" t="s">
        <v>117</v>
      </c>
      <c r="D72" s="22"/>
      <c r="E72" s="22" t="str">
        <f>CONCATENATE(C72,D72)</f>
        <v>6+</v>
      </c>
      <c r="F72" s="22" t="s">
        <v>111</v>
      </c>
      <c r="G72" s="22">
        <v>106</v>
      </c>
      <c r="H72" s="22" t="str">
        <f>CONCATENATE(F72,"/",G72)</f>
        <v>XXX407/106</v>
      </c>
      <c r="I72" s="22" t="s">
        <v>10</v>
      </c>
      <c r="J72" s="22" t="s">
        <v>11</v>
      </c>
      <c r="K72" s="23">
        <v>0.46875</v>
      </c>
      <c r="L72" s="23">
        <v>0.47013888888888888</v>
      </c>
      <c r="M72" s="22" t="s">
        <v>115</v>
      </c>
      <c r="N72" s="23">
        <v>0.49791666666666662</v>
      </c>
      <c r="O72" s="22" t="s">
        <v>17</v>
      </c>
      <c r="P72" s="37" t="str">
        <f t="shared" si="63"/>
        <v>OK</v>
      </c>
      <c r="Q72" s="37">
        <f t="shared" si="64"/>
        <v>2.7777777777777735E-2</v>
      </c>
      <c r="R72" s="37">
        <f t="shared" si="65"/>
        <v>1.388888888888884E-3</v>
      </c>
      <c r="S72" s="37">
        <f t="shared" si="66"/>
        <v>2.9166666666666619E-2</v>
      </c>
      <c r="T72" s="37">
        <f t="shared" si="68"/>
        <v>0.1076388888888889</v>
      </c>
      <c r="U72" s="22">
        <v>26</v>
      </c>
      <c r="V72" s="22">
        <f>INDEX('Počty dní'!L:P,MATCH(E72,'Počty dní'!N:N,0),4)</f>
        <v>112</v>
      </c>
      <c r="W72" s="29">
        <f t="shared" si="67"/>
        <v>2912</v>
      </c>
    </row>
    <row r="73" spans="1:24" x14ac:dyDescent="0.3">
      <c r="A73" s="28">
        <v>629</v>
      </c>
      <c r="B73" s="22">
        <v>6229</v>
      </c>
      <c r="C73" s="22" t="s">
        <v>117</v>
      </c>
      <c r="D73" s="22"/>
      <c r="E73" s="22" t="str">
        <f t="shared" si="69"/>
        <v>6+</v>
      </c>
      <c r="F73" s="22" t="s">
        <v>111</v>
      </c>
      <c r="G73" s="22">
        <v>107</v>
      </c>
      <c r="H73" s="22" t="str">
        <f t="shared" si="70"/>
        <v>XXX407/107</v>
      </c>
      <c r="I73" s="22" t="s">
        <v>10</v>
      </c>
      <c r="J73" s="22" t="s">
        <v>11</v>
      </c>
      <c r="K73" s="23">
        <v>0.49861111111111112</v>
      </c>
      <c r="L73" s="23">
        <v>0.5</v>
      </c>
      <c r="M73" s="22" t="s">
        <v>17</v>
      </c>
      <c r="N73" s="23">
        <v>0.52777777777777779</v>
      </c>
      <c r="O73" s="22" t="s">
        <v>115</v>
      </c>
      <c r="P73" s="37" t="str">
        <f t="shared" si="63"/>
        <v>OK</v>
      </c>
      <c r="Q73" s="37">
        <f t="shared" si="64"/>
        <v>2.777777777777779E-2</v>
      </c>
      <c r="R73" s="37">
        <f t="shared" si="65"/>
        <v>1.388888888888884E-3</v>
      </c>
      <c r="S73" s="37">
        <f t="shared" si="66"/>
        <v>2.9166666666666674E-2</v>
      </c>
      <c r="T73" s="37">
        <f t="shared" si="68"/>
        <v>6.9444444444449749E-4</v>
      </c>
      <c r="U73" s="22">
        <v>26</v>
      </c>
      <c r="V73" s="22">
        <f>INDEX('Počty dní'!L:P,MATCH(E73,'Počty dní'!N:N,0),4)</f>
        <v>112</v>
      </c>
      <c r="W73" s="29">
        <f t="shared" si="67"/>
        <v>2912</v>
      </c>
    </row>
    <row r="74" spans="1:24" x14ac:dyDescent="0.3">
      <c r="A74" s="28">
        <v>629</v>
      </c>
      <c r="B74" s="22">
        <v>6229</v>
      </c>
      <c r="C74" s="22" t="s">
        <v>117</v>
      </c>
      <c r="D74" s="22"/>
      <c r="E74" s="22" t="str">
        <f>CONCATENATE(C74,D74)</f>
        <v>6+</v>
      </c>
      <c r="F74" s="22" t="s">
        <v>111</v>
      </c>
      <c r="G74" s="22">
        <v>108</v>
      </c>
      <c r="H74" s="22" t="str">
        <f>CONCATENATE(F74,"/",G74)</f>
        <v>XXX407/108</v>
      </c>
      <c r="I74" s="22" t="s">
        <v>10</v>
      </c>
      <c r="J74" s="22" t="s">
        <v>11</v>
      </c>
      <c r="K74" s="23">
        <v>0.63541666666666663</v>
      </c>
      <c r="L74" s="23">
        <v>0.63680555555555551</v>
      </c>
      <c r="M74" s="22" t="s">
        <v>115</v>
      </c>
      <c r="N74" s="23">
        <v>0.6645833333333333</v>
      </c>
      <c r="O74" s="22" t="s">
        <v>17</v>
      </c>
      <c r="P74" s="37" t="str">
        <f t="shared" si="63"/>
        <v>OK</v>
      </c>
      <c r="Q74" s="37">
        <f t="shared" si="64"/>
        <v>2.777777777777779E-2</v>
      </c>
      <c r="R74" s="37">
        <f t="shared" si="65"/>
        <v>1.388888888888884E-3</v>
      </c>
      <c r="S74" s="37">
        <f t="shared" si="66"/>
        <v>2.9166666666666674E-2</v>
      </c>
      <c r="T74" s="37">
        <f t="shared" si="68"/>
        <v>0.10763888888888884</v>
      </c>
      <c r="U74" s="22">
        <v>26</v>
      </c>
      <c r="V74" s="22">
        <f>INDEX('Počty dní'!L:P,MATCH(E74,'Počty dní'!N:N,0),4)</f>
        <v>112</v>
      </c>
      <c r="W74" s="29">
        <f t="shared" si="67"/>
        <v>2912</v>
      </c>
    </row>
    <row r="75" spans="1:24" x14ac:dyDescent="0.3">
      <c r="A75" s="28">
        <v>629</v>
      </c>
      <c r="B75" s="22">
        <v>6229</v>
      </c>
      <c r="C75" s="22" t="s">
        <v>117</v>
      </c>
      <c r="D75" s="22"/>
      <c r="E75" s="22" t="str">
        <f t="shared" si="69"/>
        <v>6+</v>
      </c>
      <c r="F75" s="22" t="s">
        <v>111</v>
      </c>
      <c r="G75" s="22">
        <v>109</v>
      </c>
      <c r="H75" s="22" t="str">
        <f t="shared" si="70"/>
        <v>XXX407/109</v>
      </c>
      <c r="I75" s="22" t="s">
        <v>10</v>
      </c>
      <c r="J75" s="22" t="s">
        <v>11</v>
      </c>
      <c r="K75" s="23">
        <v>0.66527777777777775</v>
      </c>
      <c r="L75" s="23">
        <v>0.66666666666666663</v>
      </c>
      <c r="M75" s="22" t="s">
        <v>17</v>
      </c>
      <c r="N75" s="23">
        <v>0.69444444444444453</v>
      </c>
      <c r="O75" s="22" t="s">
        <v>115</v>
      </c>
      <c r="P75" s="37" t="str">
        <f t="shared" si="63"/>
        <v>OK</v>
      </c>
      <c r="Q75" s="37">
        <f t="shared" si="64"/>
        <v>2.7777777777777901E-2</v>
      </c>
      <c r="R75" s="37">
        <f t="shared" si="65"/>
        <v>1.388888888888884E-3</v>
      </c>
      <c r="S75" s="37">
        <f t="shared" si="66"/>
        <v>2.9166666666666785E-2</v>
      </c>
      <c r="T75" s="37">
        <f t="shared" si="68"/>
        <v>6.9444444444444198E-4</v>
      </c>
      <c r="U75" s="22">
        <v>26</v>
      </c>
      <c r="V75" s="22">
        <f>INDEX('Počty dní'!L:P,MATCH(E75,'Počty dní'!N:N,0),4)</f>
        <v>112</v>
      </c>
      <c r="W75" s="29">
        <f t="shared" si="67"/>
        <v>2912</v>
      </c>
    </row>
    <row r="76" spans="1:24" x14ac:dyDescent="0.3">
      <c r="A76" s="28">
        <v>629</v>
      </c>
      <c r="B76" s="22">
        <v>6229</v>
      </c>
      <c r="C76" s="22" t="s">
        <v>117</v>
      </c>
      <c r="D76" s="22"/>
      <c r="E76" s="22" t="str">
        <f>CONCATENATE(C76,D76)</f>
        <v>6+</v>
      </c>
      <c r="F76" s="22" t="s">
        <v>111</v>
      </c>
      <c r="G76" s="22">
        <v>110</v>
      </c>
      <c r="H76" s="22" t="str">
        <f>CONCATENATE(F76,"/",G76)</f>
        <v>XXX407/110</v>
      </c>
      <c r="I76" s="22" t="s">
        <v>10</v>
      </c>
      <c r="J76" s="22" t="s">
        <v>11</v>
      </c>
      <c r="K76" s="23">
        <v>0.80208333333333337</v>
      </c>
      <c r="L76" s="23">
        <v>0.80347222222222225</v>
      </c>
      <c r="M76" s="22" t="s">
        <v>115</v>
      </c>
      <c r="N76" s="23">
        <v>0.83124999999999993</v>
      </c>
      <c r="O76" s="22" t="s">
        <v>17</v>
      </c>
      <c r="P76" s="37" t="str">
        <f t="shared" si="63"/>
        <v>OK</v>
      </c>
      <c r="Q76" s="37">
        <f t="shared" si="64"/>
        <v>2.7777777777777679E-2</v>
      </c>
      <c r="R76" s="37">
        <f t="shared" si="65"/>
        <v>1.388888888888884E-3</v>
      </c>
      <c r="S76" s="37">
        <f t="shared" si="66"/>
        <v>2.9166666666666563E-2</v>
      </c>
      <c r="T76" s="37">
        <f t="shared" si="68"/>
        <v>0.10763888888888884</v>
      </c>
      <c r="U76" s="22">
        <v>26</v>
      </c>
      <c r="V76" s="22">
        <f>INDEX('Počty dní'!L:P,MATCH(E76,'Počty dní'!N:N,0),4)</f>
        <v>112</v>
      </c>
      <c r="W76" s="29">
        <f t="shared" si="67"/>
        <v>2912</v>
      </c>
    </row>
    <row r="77" spans="1:24" x14ac:dyDescent="0.3">
      <c r="A77" s="28">
        <v>629</v>
      </c>
      <c r="B77" s="22">
        <v>6229</v>
      </c>
      <c r="C77" s="22" t="s">
        <v>117</v>
      </c>
      <c r="D77" s="22"/>
      <c r="E77" s="22" t="str">
        <f t="shared" si="69"/>
        <v>6+</v>
      </c>
      <c r="F77" s="22" t="s">
        <v>111</v>
      </c>
      <c r="G77" s="22">
        <v>111</v>
      </c>
      <c r="H77" s="22" t="str">
        <f t="shared" si="70"/>
        <v>XXX407/111</v>
      </c>
      <c r="I77" s="22" t="s">
        <v>10</v>
      </c>
      <c r="J77" s="22" t="s">
        <v>11</v>
      </c>
      <c r="K77" s="23">
        <v>0.83194444444444438</v>
      </c>
      <c r="L77" s="23">
        <v>0.83333333333333337</v>
      </c>
      <c r="M77" s="22" t="s">
        <v>17</v>
      </c>
      <c r="N77" s="23">
        <v>0.86111111111111116</v>
      </c>
      <c r="O77" s="22" t="s">
        <v>115</v>
      </c>
      <c r="P77" s="37" t="str">
        <f t="shared" si="63"/>
        <v>OK</v>
      </c>
      <c r="Q77" s="37">
        <f t="shared" si="64"/>
        <v>2.777777777777779E-2</v>
      </c>
      <c r="R77" s="37">
        <f t="shared" si="65"/>
        <v>1.388888888888995E-3</v>
      </c>
      <c r="S77" s="37">
        <f t="shared" si="66"/>
        <v>2.9166666666666785E-2</v>
      </c>
      <c r="T77" s="37">
        <f t="shared" si="68"/>
        <v>6.9444444444444198E-4</v>
      </c>
      <c r="U77" s="22">
        <v>26</v>
      </c>
      <c r="V77" s="22">
        <f>INDEX('Počty dní'!L:P,MATCH(E77,'Počty dní'!N:N,0),4)</f>
        <v>112</v>
      </c>
      <c r="W77" s="29">
        <f t="shared" si="67"/>
        <v>2912</v>
      </c>
    </row>
    <row r="78" spans="1:24" ht="15" thickBot="1" x14ac:dyDescent="0.35">
      <c r="A78" s="30">
        <v>629</v>
      </c>
      <c r="B78" s="31">
        <v>6229</v>
      </c>
      <c r="C78" s="31" t="s">
        <v>117</v>
      </c>
      <c r="D78" s="31"/>
      <c r="E78" s="31" t="str">
        <f t="shared" si="69"/>
        <v>6+</v>
      </c>
      <c r="F78" s="31" t="s">
        <v>111</v>
      </c>
      <c r="G78" s="31">
        <v>112</v>
      </c>
      <c r="H78" s="31" t="str">
        <f t="shared" si="70"/>
        <v>XXX407/112</v>
      </c>
      <c r="I78" s="31" t="s">
        <v>10</v>
      </c>
      <c r="J78" s="31" t="s">
        <v>11</v>
      </c>
      <c r="K78" s="32">
        <v>0.96597222222222223</v>
      </c>
      <c r="L78" s="32">
        <v>0.96736111111111101</v>
      </c>
      <c r="M78" s="31" t="s">
        <v>115</v>
      </c>
      <c r="N78" s="32">
        <v>0.97638888888888886</v>
      </c>
      <c r="O78" s="31" t="s">
        <v>114</v>
      </c>
      <c r="P78" s="38"/>
      <c r="Q78" s="38">
        <f t="shared" si="64"/>
        <v>9.0277777777778567E-3</v>
      </c>
      <c r="R78" s="38">
        <f t="shared" si="65"/>
        <v>1.3888888888887729E-3</v>
      </c>
      <c r="S78" s="38">
        <f t="shared" si="66"/>
        <v>1.041666666666663E-2</v>
      </c>
      <c r="T78" s="38">
        <f t="shared" si="68"/>
        <v>0.10486111111111107</v>
      </c>
      <c r="U78" s="31">
        <v>8.6</v>
      </c>
      <c r="V78" s="31">
        <f>INDEX('Počty dní'!L:P,MATCH(E78,'Počty dní'!N:N,0),4)</f>
        <v>112</v>
      </c>
      <c r="W78" s="33">
        <f t="shared" si="67"/>
        <v>963.19999999999993</v>
      </c>
    </row>
    <row r="79" spans="1:24" ht="15" thickBot="1" x14ac:dyDescent="0.35">
      <c r="A79" s="8" t="str">
        <f ca="1">CONCATENATE(INDIRECT("R[-3]C[0]",FALSE),"celkem")</f>
        <v>629celkem</v>
      </c>
      <c r="B79" s="9"/>
      <c r="C79" s="9" t="str">
        <f ca="1">INDIRECT("R[-1]C[12]",FALSE)</f>
        <v>Předín</v>
      </c>
      <c r="D79" s="10"/>
      <c r="E79" s="9"/>
      <c r="F79" s="10"/>
      <c r="G79" s="11"/>
      <c r="H79" s="12"/>
      <c r="I79" s="13"/>
      <c r="J79" s="14" t="str">
        <f ca="1">INDIRECT("R[-2]C[0]",FALSE)</f>
        <v>V</v>
      </c>
      <c r="K79" s="15"/>
      <c r="L79" s="16"/>
      <c r="M79" s="17"/>
      <c r="N79" s="16"/>
      <c r="O79" s="18"/>
      <c r="P79" s="9"/>
      <c r="Q79" s="39">
        <f>SUM(Q67:Q78)</f>
        <v>0.30416666666666681</v>
      </c>
      <c r="R79" s="39">
        <f t="shared" ref="R79:T79" si="71">SUM(R67:R78)</f>
        <v>1.5277777777777724E-2</v>
      </c>
      <c r="S79" s="39">
        <f t="shared" si="71"/>
        <v>0.31944444444444453</v>
      </c>
      <c r="T79" s="39">
        <f t="shared" si="71"/>
        <v>0.47361111111111098</v>
      </c>
      <c r="U79" s="19">
        <f>SUM(U67:U78)</f>
        <v>280.20000000000005</v>
      </c>
      <c r="V79" s="20"/>
      <c r="W79" s="21">
        <f>SUM(W67:W78)</f>
        <v>31382.400000000001</v>
      </c>
      <c r="X79" s="7"/>
    </row>
    <row r="81" spans="1:24" ht="15" thickBot="1" x14ac:dyDescent="0.35"/>
    <row r="82" spans="1:24" x14ac:dyDescent="0.3">
      <c r="A82" s="24">
        <v>631</v>
      </c>
      <c r="B82" s="25">
        <v>6231</v>
      </c>
      <c r="C82" s="25" t="s">
        <v>117</v>
      </c>
      <c r="D82" s="25"/>
      <c r="E82" s="25" t="str">
        <f>CONCATENATE(C82,D82)</f>
        <v>6+</v>
      </c>
      <c r="F82" s="25" t="s">
        <v>62</v>
      </c>
      <c r="G82" s="25">
        <v>102</v>
      </c>
      <c r="H82" s="25" t="str">
        <f>CONCATENATE(F82,"/",G82)</f>
        <v>XXX384/102</v>
      </c>
      <c r="I82" s="25" t="s">
        <v>10</v>
      </c>
      <c r="J82" s="25" t="s">
        <v>10</v>
      </c>
      <c r="K82" s="26">
        <v>0.2590277777777778</v>
      </c>
      <c r="L82" s="26">
        <v>0.26041666666666669</v>
      </c>
      <c r="M82" s="25" t="s">
        <v>50</v>
      </c>
      <c r="N82" s="26">
        <v>0.30069444444444443</v>
      </c>
      <c r="O82" s="25" t="s">
        <v>17</v>
      </c>
      <c r="P82" s="25" t="str">
        <f t="shared" ref="P82:P88" si="72">IF(M83=O82,"OK","POZOR")</f>
        <v>OK</v>
      </c>
      <c r="Q82" s="36">
        <f t="shared" ref="Q82:Q89" si="73">IF(ISNUMBER(G82),N82-L82,IF(F82="přejezd",N82-L82,0))</f>
        <v>4.0277777777777746E-2</v>
      </c>
      <c r="R82" s="36">
        <f t="shared" ref="R82:R89" si="74">IF(ISNUMBER(G82),L82-K82,0)</f>
        <v>1.388888888888884E-3</v>
      </c>
      <c r="S82" s="36">
        <f t="shared" ref="S82:S89" si="75">Q82+R82</f>
        <v>4.166666666666663E-2</v>
      </c>
      <c r="T82" s="36"/>
      <c r="U82" s="25">
        <v>29.5</v>
      </c>
      <c r="V82" s="25">
        <f>INDEX('Počty dní'!L:P,MATCH(E82,'Počty dní'!N:N,0),4)</f>
        <v>112</v>
      </c>
      <c r="W82" s="27">
        <f t="shared" ref="W82:W89" si="76">V82*U82</f>
        <v>3304</v>
      </c>
    </row>
    <row r="83" spans="1:24" x14ac:dyDescent="0.3">
      <c r="A83" s="28">
        <v>631</v>
      </c>
      <c r="B83" s="22">
        <v>6231</v>
      </c>
      <c r="C83" s="22" t="s">
        <v>117</v>
      </c>
      <c r="D83" s="22"/>
      <c r="E83" s="22" t="str">
        <f t="shared" ref="E83:E89" si="77">CONCATENATE(C83,D83)</f>
        <v>6+</v>
      </c>
      <c r="F83" s="22" t="s">
        <v>62</v>
      </c>
      <c r="G83" s="22">
        <v>103</v>
      </c>
      <c r="H83" s="22" t="str">
        <f t="shared" ref="H83:H89" si="78">CONCATENATE(F83,"/",G83)</f>
        <v>XXX384/103</v>
      </c>
      <c r="I83" s="22" t="s">
        <v>10</v>
      </c>
      <c r="J83" s="22" t="s">
        <v>10</v>
      </c>
      <c r="K83" s="23">
        <v>0.36319444444444443</v>
      </c>
      <c r="L83" s="23">
        <v>0.36458333333333331</v>
      </c>
      <c r="M83" s="22" t="s">
        <v>17</v>
      </c>
      <c r="N83" s="23">
        <v>0.40416666666666662</v>
      </c>
      <c r="O83" s="22" t="s">
        <v>50</v>
      </c>
      <c r="P83" s="22" t="str">
        <f t="shared" si="72"/>
        <v>OK</v>
      </c>
      <c r="Q83" s="37">
        <f t="shared" si="73"/>
        <v>3.9583333333333304E-2</v>
      </c>
      <c r="R83" s="37">
        <f t="shared" si="74"/>
        <v>1.388888888888884E-3</v>
      </c>
      <c r="S83" s="37">
        <f t="shared" si="75"/>
        <v>4.0972222222222188E-2</v>
      </c>
      <c r="T83" s="37">
        <f t="shared" ref="T83:T89" si="79">K83-N82</f>
        <v>6.25E-2</v>
      </c>
      <c r="U83" s="22">
        <v>29.5</v>
      </c>
      <c r="V83" s="22">
        <f>INDEX('Počty dní'!L:P,MATCH(E83,'Počty dní'!N:N,0),4)</f>
        <v>112</v>
      </c>
      <c r="W83" s="29">
        <f t="shared" si="76"/>
        <v>3304</v>
      </c>
    </row>
    <row r="84" spans="1:24" x14ac:dyDescent="0.3">
      <c r="A84" s="28">
        <v>631</v>
      </c>
      <c r="B84" s="22">
        <v>6231</v>
      </c>
      <c r="C84" s="22" t="s">
        <v>117</v>
      </c>
      <c r="D84" s="22"/>
      <c r="E84" s="22" t="str">
        <f>CONCATENATE(C84,D84)</f>
        <v>6+</v>
      </c>
      <c r="F84" s="22" t="s">
        <v>62</v>
      </c>
      <c r="G84" s="22">
        <v>108</v>
      </c>
      <c r="H84" s="22" t="str">
        <f>CONCATENATE(F84,"/",G84)</f>
        <v>XXX384/108</v>
      </c>
      <c r="I84" s="22" t="s">
        <v>10</v>
      </c>
      <c r="J84" s="22" t="s">
        <v>10</v>
      </c>
      <c r="K84" s="23">
        <v>0.42569444444444443</v>
      </c>
      <c r="L84" s="23">
        <v>0.42708333333333331</v>
      </c>
      <c r="M84" s="22" t="s">
        <v>50</v>
      </c>
      <c r="N84" s="23">
        <v>0.46736111111111112</v>
      </c>
      <c r="O84" s="22" t="s">
        <v>17</v>
      </c>
      <c r="P84" s="22" t="str">
        <f t="shared" si="72"/>
        <v>OK</v>
      </c>
      <c r="Q84" s="37">
        <f t="shared" si="73"/>
        <v>4.0277777777777801E-2</v>
      </c>
      <c r="R84" s="37">
        <f t="shared" si="74"/>
        <v>1.388888888888884E-3</v>
      </c>
      <c r="S84" s="37">
        <f t="shared" si="75"/>
        <v>4.1666666666666685E-2</v>
      </c>
      <c r="T84" s="37">
        <f t="shared" si="79"/>
        <v>2.1527777777777812E-2</v>
      </c>
      <c r="U84" s="22">
        <v>29.5</v>
      </c>
      <c r="V84" s="22">
        <f>INDEX('Počty dní'!L:P,MATCH(E84,'Počty dní'!N:N,0),4)</f>
        <v>112</v>
      </c>
      <c r="W84" s="29">
        <f t="shared" si="76"/>
        <v>3304</v>
      </c>
    </row>
    <row r="85" spans="1:24" x14ac:dyDescent="0.3">
      <c r="A85" s="28">
        <v>631</v>
      </c>
      <c r="B85" s="22">
        <v>6231</v>
      </c>
      <c r="C85" s="22" t="s">
        <v>117</v>
      </c>
      <c r="D85" s="22"/>
      <c r="E85" s="22" t="str">
        <f t="shared" si="77"/>
        <v>6+</v>
      </c>
      <c r="F85" s="22" t="s">
        <v>62</v>
      </c>
      <c r="G85" s="22">
        <v>109</v>
      </c>
      <c r="H85" s="22" t="str">
        <f t="shared" si="78"/>
        <v>XXX384/109</v>
      </c>
      <c r="I85" s="22" t="s">
        <v>10</v>
      </c>
      <c r="J85" s="22" t="s">
        <v>10</v>
      </c>
      <c r="K85" s="23">
        <v>0.52986111111111112</v>
      </c>
      <c r="L85" s="23">
        <v>0.53125</v>
      </c>
      <c r="M85" s="22" t="s">
        <v>17</v>
      </c>
      <c r="N85" s="23">
        <v>0.5708333333333333</v>
      </c>
      <c r="O85" s="22" t="s">
        <v>50</v>
      </c>
      <c r="P85" s="22" t="str">
        <f t="shared" si="72"/>
        <v>OK</v>
      </c>
      <c r="Q85" s="37">
        <f t="shared" si="73"/>
        <v>3.9583333333333304E-2</v>
      </c>
      <c r="R85" s="37">
        <f t="shared" si="74"/>
        <v>1.388888888888884E-3</v>
      </c>
      <c r="S85" s="37">
        <f t="shared" si="75"/>
        <v>4.0972222222222188E-2</v>
      </c>
      <c r="T85" s="37">
        <f t="shared" si="79"/>
        <v>6.25E-2</v>
      </c>
      <c r="U85" s="22">
        <v>29.5</v>
      </c>
      <c r="V85" s="22">
        <f>INDEX('Počty dní'!L:P,MATCH(E85,'Počty dní'!N:N,0),4)</f>
        <v>112</v>
      </c>
      <c r="W85" s="29">
        <f t="shared" si="76"/>
        <v>3304</v>
      </c>
    </row>
    <row r="86" spans="1:24" x14ac:dyDescent="0.3">
      <c r="A86" s="28">
        <v>631</v>
      </c>
      <c r="B86" s="22">
        <v>6231</v>
      </c>
      <c r="C86" s="22" t="s">
        <v>117</v>
      </c>
      <c r="D86" s="22"/>
      <c r="E86" s="22" t="str">
        <f>CONCATENATE(C86,D86)</f>
        <v>6+</v>
      </c>
      <c r="F86" s="22" t="s">
        <v>62</v>
      </c>
      <c r="G86" s="22">
        <v>114</v>
      </c>
      <c r="H86" s="22" t="str">
        <f t="shared" ref="H86" si="80">CONCATENATE(F86,"/",G86)</f>
        <v>XXX384/114</v>
      </c>
      <c r="I86" s="22" t="s">
        <v>10</v>
      </c>
      <c r="J86" s="22" t="s">
        <v>10</v>
      </c>
      <c r="K86" s="23">
        <v>0.59236111111111112</v>
      </c>
      <c r="L86" s="23">
        <v>0.59375</v>
      </c>
      <c r="M86" s="22" t="s">
        <v>50</v>
      </c>
      <c r="N86" s="23">
        <v>0.63402777777777775</v>
      </c>
      <c r="O86" s="22" t="s">
        <v>17</v>
      </c>
      <c r="P86" s="22" t="str">
        <f t="shared" si="72"/>
        <v>OK</v>
      </c>
      <c r="Q86" s="37">
        <f t="shared" si="73"/>
        <v>4.0277777777777746E-2</v>
      </c>
      <c r="R86" s="37">
        <f t="shared" si="74"/>
        <v>1.388888888888884E-3</v>
      </c>
      <c r="S86" s="37">
        <f t="shared" si="75"/>
        <v>4.166666666666663E-2</v>
      </c>
      <c r="T86" s="37">
        <f t="shared" si="79"/>
        <v>2.1527777777777812E-2</v>
      </c>
      <c r="U86" s="22">
        <v>29.5</v>
      </c>
      <c r="V86" s="22">
        <f>INDEX('Počty dní'!L:P,MATCH(E86,'Počty dní'!N:N,0),4)</f>
        <v>112</v>
      </c>
      <c r="W86" s="29">
        <f t="shared" si="76"/>
        <v>3304</v>
      </c>
    </row>
    <row r="87" spans="1:24" x14ac:dyDescent="0.3">
      <c r="A87" s="28">
        <v>631</v>
      </c>
      <c r="B87" s="22">
        <v>6231</v>
      </c>
      <c r="C87" s="22" t="s">
        <v>117</v>
      </c>
      <c r="D87" s="22"/>
      <c r="E87" s="22" t="str">
        <f>CONCATENATE(C87,D87)</f>
        <v>6+</v>
      </c>
      <c r="F87" s="22" t="s">
        <v>137</v>
      </c>
      <c r="G87" s="22">
        <v>105</v>
      </c>
      <c r="H87" s="22" t="str">
        <f>CONCATENATE(F87,"/",G87)</f>
        <v>XXX482/105</v>
      </c>
      <c r="I87" s="22" t="s">
        <v>10</v>
      </c>
      <c r="J87" s="22" t="s">
        <v>10</v>
      </c>
      <c r="K87" s="23">
        <v>0.64097222222222217</v>
      </c>
      <c r="L87" s="23">
        <v>0.64236111111111105</v>
      </c>
      <c r="M87" s="22" t="s">
        <v>17</v>
      </c>
      <c r="N87" s="23">
        <v>0.68958333333333333</v>
      </c>
      <c r="O87" s="22" t="s">
        <v>47</v>
      </c>
      <c r="P87" s="22" t="str">
        <f t="shared" si="72"/>
        <v>OK</v>
      </c>
      <c r="Q87" s="37">
        <f t="shared" si="73"/>
        <v>4.7222222222222276E-2</v>
      </c>
      <c r="R87" s="37">
        <f t="shared" si="74"/>
        <v>1.388888888888884E-3</v>
      </c>
      <c r="S87" s="37">
        <f t="shared" si="75"/>
        <v>4.861111111111116E-2</v>
      </c>
      <c r="T87" s="37">
        <f t="shared" si="79"/>
        <v>6.9444444444444198E-3</v>
      </c>
      <c r="U87" s="22">
        <v>43.1</v>
      </c>
      <c r="V87" s="22">
        <f>INDEX('Počty dní'!L:P,MATCH(E87,'Počty dní'!N:N,0),4)</f>
        <v>112</v>
      </c>
      <c r="W87" s="29">
        <f t="shared" si="76"/>
        <v>4827.2</v>
      </c>
    </row>
    <row r="88" spans="1:24" x14ac:dyDescent="0.3">
      <c r="A88" s="28">
        <v>631</v>
      </c>
      <c r="B88" s="22">
        <v>6231</v>
      </c>
      <c r="C88" s="22" t="s">
        <v>117</v>
      </c>
      <c r="D88" s="22"/>
      <c r="E88" s="22" t="str">
        <f>CONCATENATE(C88,D88)</f>
        <v>6+</v>
      </c>
      <c r="F88" s="22" t="s">
        <v>137</v>
      </c>
      <c r="G88" s="22">
        <v>108</v>
      </c>
      <c r="H88" s="22" t="str">
        <f>CONCATENATE(F88,"/",G88)</f>
        <v>XXX482/108</v>
      </c>
      <c r="I88" s="22" t="s">
        <v>10</v>
      </c>
      <c r="J88" s="22" t="s">
        <v>10</v>
      </c>
      <c r="K88" s="23">
        <v>0.72638888888888886</v>
      </c>
      <c r="L88" s="23">
        <v>0.72777777777777775</v>
      </c>
      <c r="M88" s="22" t="s">
        <v>47</v>
      </c>
      <c r="N88" s="23">
        <v>0.77500000000000002</v>
      </c>
      <c r="O88" s="22" t="s">
        <v>17</v>
      </c>
      <c r="P88" s="22" t="str">
        <f t="shared" si="72"/>
        <v>OK</v>
      </c>
      <c r="Q88" s="37">
        <f t="shared" si="73"/>
        <v>4.7222222222222276E-2</v>
      </c>
      <c r="R88" s="37">
        <f t="shared" si="74"/>
        <v>1.388888888888884E-3</v>
      </c>
      <c r="S88" s="37">
        <f t="shared" si="75"/>
        <v>4.861111111111116E-2</v>
      </c>
      <c r="T88" s="37">
        <f t="shared" si="79"/>
        <v>3.6805555555555536E-2</v>
      </c>
      <c r="U88" s="22">
        <v>43.1</v>
      </c>
      <c r="V88" s="22">
        <f>INDEX('Počty dní'!L:P,MATCH(E88,'Počty dní'!N:N,0),4)</f>
        <v>112</v>
      </c>
      <c r="W88" s="29">
        <f t="shared" si="76"/>
        <v>4827.2</v>
      </c>
    </row>
    <row r="89" spans="1:24" ht="15" thickBot="1" x14ac:dyDescent="0.35">
      <c r="A89" s="30">
        <v>631</v>
      </c>
      <c r="B89" s="31">
        <v>6231</v>
      </c>
      <c r="C89" s="31" t="s">
        <v>117</v>
      </c>
      <c r="D89" s="31"/>
      <c r="E89" s="31" t="str">
        <f t="shared" si="77"/>
        <v>6+</v>
      </c>
      <c r="F89" s="31" t="s">
        <v>62</v>
      </c>
      <c r="G89" s="31">
        <v>117</v>
      </c>
      <c r="H89" s="31" t="str">
        <f t="shared" si="78"/>
        <v>XXX384/117</v>
      </c>
      <c r="I89" s="31" t="s">
        <v>10</v>
      </c>
      <c r="J89" s="31" t="s">
        <v>10</v>
      </c>
      <c r="K89" s="32">
        <v>0.78680555555555554</v>
      </c>
      <c r="L89" s="32">
        <v>0.78819444444444453</v>
      </c>
      <c r="M89" s="31" t="s">
        <v>17</v>
      </c>
      <c r="N89" s="32">
        <v>0.82777777777777783</v>
      </c>
      <c r="O89" s="31" t="s">
        <v>50</v>
      </c>
      <c r="P89" s="31"/>
      <c r="Q89" s="38">
        <f t="shared" si="73"/>
        <v>3.9583333333333304E-2</v>
      </c>
      <c r="R89" s="38">
        <f t="shared" si="74"/>
        <v>1.388888888888995E-3</v>
      </c>
      <c r="S89" s="38">
        <f t="shared" si="75"/>
        <v>4.0972222222222299E-2</v>
      </c>
      <c r="T89" s="38">
        <f t="shared" si="79"/>
        <v>1.1805555555555514E-2</v>
      </c>
      <c r="U89" s="31">
        <v>29.5</v>
      </c>
      <c r="V89" s="31">
        <f>INDEX('Počty dní'!L:P,MATCH(E89,'Počty dní'!N:N,0),4)</f>
        <v>112</v>
      </c>
      <c r="W89" s="33">
        <f t="shared" si="76"/>
        <v>3304</v>
      </c>
    </row>
    <row r="90" spans="1:24" ht="15" thickBot="1" x14ac:dyDescent="0.35">
      <c r="A90" s="8" t="str">
        <f ca="1">CONCATENATE(INDIRECT("R[-3]C[0]",FALSE),"celkem")</f>
        <v>631celkem</v>
      </c>
      <c r="B90" s="9"/>
      <c r="C90" s="9" t="str">
        <f ca="1">INDIRECT("R[-1]C[12]",FALSE)</f>
        <v>Jaroměřice n.Rok.,,aut.nádr.</v>
      </c>
      <c r="D90" s="10"/>
      <c r="E90" s="9"/>
      <c r="F90" s="10"/>
      <c r="G90" s="11"/>
      <c r="H90" s="12"/>
      <c r="I90" s="13"/>
      <c r="J90" s="14" t="str">
        <f ca="1">INDIRECT("R[-2]C[0]",FALSE)</f>
        <v>S</v>
      </c>
      <c r="K90" s="15"/>
      <c r="L90" s="16"/>
      <c r="M90" s="17"/>
      <c r="N90" s="16"/>
      <c r="O90" s="18"/>
      <c r="P90" s="9"/>
      <c r="Q90" s="39">
        <f>SUM(Q82:Q89)</f>
        <v>0.33402777777777776</v>
      </c>
      <c r="R90" s="39">
        <f t="shared" ref="R90:T90" si="81">SUM(R82:R89)</f>
        <v>1.1111111111111183E-2</v>
      </c>
      <c r="S90" s="39">
        <f t="shared" si="81"/>
        <v>0.34513888888888894</v>
      </c>
      <c r="T90" s="39">
        <f t="shared" si="81"/>
        <v>0.22361111111111109</v>
      </c>
      <c r="U90" s="19">
        <f>SUM(U82:U89)</f>
        <v>263.2</v>
      </c>
      <c r="V90" s="20"/>
      <c r="W90" s="21">
        <f>SUM(W82:W89)</f>
        <v>29478.400000000001</v>
      </c>
      <c r="X90" s="7"/>
    </row>
    <row r="91" spans="1:24" x14ac:dyDescent="0.3">
      <c r="K91" s="1"/>
      <c r="L91" s="1"/>
      <c r="N91" s="1"/>
    </row>
    <row r="92" spans="1:24" ht="15" thickBot="1" x14ac:dyDescent="0.35"/>
    <row r="93" spans="1:24" x14ac:dyDescent="0.3">
      <c r="A93" s="24">
        <v>632</v>
      </c>
      <c r="B93" s="25">
        <v>6232</v>
      </c>
      <c r="C93" s="25" t="s">
        <v>118</v>
      </c>
      <c r="D93" s="25"/>
      <c r="E93" s="25" t="str">
        <f t="shared" ref="E93" si="82">CONCATENATE(C93,D93)</f>
        <v>+</v>
      </c>
      <c r="F93" s="25" t="s">
        <v>65</v>
      </c>
      <c r="G93" s="25">
        <v>101</v>
      </c>
      <c r="H93" s="25" t="str">
        <f t="shared" ref="H93:H108" si="83">CONCATENATE(F93,"/",G93)</f>
        <v>XXX383/101</v>
      </c>
      <c r="I93" s="25" t="s">
        <v>10</v>
      </c>
      <c r="J93" s="25" t="s">
        <v>10</v>
      </c>
      <c r="K93" s="26">
        <v>0.34236111111111112</v>
      </c>
      <c r="L93" s="26">
        <v>0.34375</v>
      </c>
      <c r="M93" s="25" t="s">
        <v>50</v>
      </c>
      <c r="N93" s="26">
        <v>0.35902777777777778</v>
      </c>
      <c r="O93" s="25" t="s">
        <v>50</v>
      </c>
      <c r="P93" s="25" t="str">
        <f t="shared" ref="P93:P107" si="84">IF(M94=O93,"OK","POZOR")</f>
        <v>OK</v>
      </c>
      <c r="Q93" s="36">
        <f t="shared" ref="Q93:Q108" si="85">IF(ISNUMBER(G93),N93-L93,IF(F93="přejezd",N93-L93,0))</f>
        <v>1.5277777777777779E-2</v>
      </c>
      <c r="R93" s="36">
        <f t="shared" ref="R93:R108" si="86">IF(ISNUMBER(G93),L93-K93,0)</f>
        <v>1.388888888888884E-3</v>
      </c>
      <c r="S93" s="36">
        <f t="shared" ref="S93:S108" si="87">Q93+R93</f>
        <v>1.6666666666666663E-2</v>
      </c>
      <c r="T93" s="36"/>
      <c r="U93" s="25">
        <v>14.9</v>
      </c>
      <c r="V93" s="25">
        <f>INDEX('Počty dní'!L:P,MATCH(E93,'Počty dní'!N:N,0),4)</f>
        <v>60</v>
      </c>
      <c r="W93" s="27">
        <f t="shared" ref="W93:W108" si="88">V93*U93</f>
        <v>894</v>
      </c>
    </row>
    <row r="94" spans="1:24" x14ac:dyDescent="0.3">
      <c r="A94" s="28">
        <v>632</v>
      </c>
      <c r="B94" s="22">
        <v>6232</v>
      </c>
      <c r="C94" s="22" t="s">
        <v>118</v>
      </c>
      <c r="D94" s="22"/>
      <c r="E94" s="22" t="str">
        <f t="shared" ref="E94" si="89">CONCATENATE(C94,D94)</f>
        <v>+</v>
      </c>
      <c r="F94" s="22" t="s">
        <v>62</v>
      </c>
      <c r="G94" s="22">
        <v>104</v>
      </c>
      <c r="H94" s="22" t="str">
        <f t="shared" si="83"/>
        <v>XXX384/104</v>
      </c>
      <c r="I94" s="22" t="s">
        <v>10</v>
      </c>
      <c r="J94" s="22" t="s">
        <v>10</v>
      </c>
      <c r="K94" s="23">
        <v>0.35902777777777778</v>
      </c>
      <c r="L94" s="23">
        <v>0.35972222222222222</v>
      </c>
      <c r="M94" s="22" t="s">
        <v>50</v>
      </c>
      <c r="N94" s="23">
        <v>0.36458333333333331</v>
      </c>
      <c r="O94" s="22" t="s">
        <v>121</v>
      </c>
      <c r="P94" s="22" t="str">
        <f t="shared" si="84"/>
        <v>OK</v>
      </c>
      <c r="Q94" s="37">
        <f t="shared" si="85"/>
        <v>4.8611111111110938E-3</v>
      </c>
      <c r="R94" s="37">
        <f t="shared" si="86"/>
        <v>6.9444444444444198E-4</v>
      </c>
      <c r="S94" s="37">
        <f t="shared" si="87"/>
        <v>5.5555555555555358E-3</v>
      </c>
      <c r="T94" s="37">
        <f t="shared" ref="T94:T108" si="90">K94-N93</f>
        <v>0</v>
      </c>
      <c r="U94" s="22">
        <v>4.2</v>
      </c>
      <c r="V94" s="22">
        <f>INDEX('Počty dní'!L:P,MATCH(E94,'Počty dní'!N:N,0),4)</f>
        <v>60</v>
      </c>
      <c r="W94" s="29">
        <f t="shared" si="88"/>
        <v>252</v>
      </c>
    </row>
    <row r="95" spans="1:24" x14ac:dyDescent="0.3">
      <c r="A95" s="28">
        <v>632</v>
      </c>
      <c r="B95" s="22">
        <v>6232</v>
      </c>
      <c r="C95" s="22" t="s">
        <v>118</v>
      </c>
      <c r="D95" s="22"/>
      <c r="E95" s="22" t="str">
        <f>CONCATENATE(C95,D95)</f>
        <v>+</v>
      </c>
      <c r="F95" s="22" t="s">
        <v>62</v>
      </c>
      <c r="G95" s="22">
        <v>101</v>
      </c>
      <c r="H95" s="22" t="str">
        <f t="shared" si="83"/>
        <v>XXX384/101</v>
      </c>
      <c r="I95" s="22" t="s">
        <v>10</v>
      </c>
      <c r="J95" s="22" t="s">
        <v>10</v>
      </c>
      <c r="K95" s="23">
        <v>0.36527777777777781</v>
      </c>
      <c r="L95" s="23">
        <v>0.36527777777777781</v>
      </c>
      <c r="M95" s="22" t="s">
        <v>121</v>
      </c>
      <c r="N95" s="23">
        <v>0.37083333333333335</v>
      </c>
      <c r="O95" s="22" t="s">
        <v>50</v>
      </c>
      <c r="P95" s="22" t="str">
        <f t="shared" si="84"/>
        <v>OK</v>
      </c>
      <c r="Q95" s="37">
        <f t="shared" si="85"/>
        <v>5.5555555555555358E-3</v>
      </c>
      <c r="R95" s="37">
        <f t="shared" si="86"/>
        <v>0</v>
      </c>
      <c r="S95" s="37">
        <f t="shared" si="87"/>
        <v>5.5555555555555358E-3</v>
      </c>
      <c r="T95" s="37">
        <f t="shared" si="90"/>
        <v>6.9444444444449749E-4</v>
      </c>
      <c r="U95" s="22">
        <v>4.2</v>
      </c>
      <c r="V95" s="22">
        <f>INDEX('Počty dní'!L:P,MATCH(E95,'Počty dní'!N:N,0),4)</f>
        <v>60</v>
      </c>
      <c r="W95" s="29">
        <f t="shared" si="88"/>
        <v>252</v>
      </c>
    </row>
    <row r="96" spans="1:24" x14ac:dyDescent="0.3">
      <c r="A96" s="28">
        <v>632</v>
      </c>
      <c r="B96" s="22">
        <v>6232</v>
      </c>
      <c r="C96" s="22" t="s">
        <v>118</v>
      </c>
      <c r="D96" s="22"/>
      <c r="E96" s="22" t="str">
        <f t="shared" ref="E96:E104" si="91">CONCATENATE(C96,D96)</f>
        <v>+</v>
      </c>
      <c r="F96" s="22" t="s">
        <v>61</v>
      </c>
      <c r="G96" s="22">
        <v>101</v>
      </c>
      <c r="H96" s="22" t="str">
        <f t="shared" si="83"/>
        <v>XXX381/101</v>
      </c>
      <c r="I96" s="22" t="s">
        <v>10</v>
      </c>
      <c r="J96" s="22" t="s">
        <v>10</v>
      </c>
      <c r="K96" s="23">
        <v>0.37152777777777773</v>
      </c>
      <c r="L96" s="23">
        <v>0.37152777777777773</v>
      </c>
      <c r="M96" s="22" t="s">
        <v>50</v>
      </c>
      <c r="N96" s="23">
        <v>0.375</v>
      </c>
      <c r="O96" s="22" t="s">
        <v>123</v>
      </c>
      <c r="P96" s="22" t="str">
        <f t="shared" si="84"/>
        <v>OK</v>
      </c>
      <c r="Q96" s="37">
        <f t="shared" si="85"/>
        <v>3.4722222222222654E-3</v>
      </c>
      <c r="R96" s="37">
        <f t="shared" si="86"/>
        <v>0</v>
      </c>
      <c r="S96" s="37">
        <f t="shared" si="87"/>
        <v>3.4722222222222654E-3</v>
      </c>
      <c r="T96" s="37">
        <f t="shared" si="90"/>
        <v>6.9444444444438647E-4</v>
      </c>
      <c r="U96" s="22">
        <v>4</v>
      </c>
      <c r="V96" s="22">
        <f>INDEX('Počty dní'!L:P,MATCH(E96,'Počty dní'!N:N,0),4)</f>
        <v>60</v>
      </c>
      <c r="W96" s="29">
        <f t="shared" si="88"/>
        <v>240</v>
      </c>
    </row>
    <row r="97" spans="1:24" x14ac:dyDescent="0.3">
      <c r="A97" s="28">
        <v>632</v>
      </c>
      <c r="B97" s="22">
        <v>6232</v>
      </c>
      <c r="C97" s="22" t="s">
        <v>118</v>
      </c>
      <c r="D97" s="22"/>
      <c r="E97" s="22" t="str">
        <f t="shared" si="91"/>
        <v>+</v>
      </c>
      <c r="F97" s="22" t="s">
        <v>61</v>
      </c>
      <c r="G97" s="22">
        <v>102</v>
      </c>
      <c r="H97" s="22" t="str">
        <f t="shared" si="83"/>
        <v>XXX381/102</v>
      </c>
      <c r="I97" s="22" t="s">
        <v>10</v>
      </c>
      <c r="J97" s="22" t="s">
        <v>10</v>
      </c>
      <c r="K97" s="23">
        <v>0.375</v>
      </c>
      <c r="L97" s="23">
        <v>0.3756944444444445</v>
      </c>
      <c r="M97" s="22" t="s">
        <v>123</v>
      </c>
      <c r="N97" s="23">
        <v>0.3833333333333333</v>
      </c>
      <c r="O97" s="22" t="s">
        <v>124</v>
      </c>
      <c r="P97" s="22" t="str">
        <f t="shared" si="84"/>
        <v>OK</v>
      </c>
      <c r="Q97" s="37">
        <f t="shared" si="85"/>
        <v>7.6388888888888062E-3</v>
      </c>
      <c r="R97" s="37">
        <f t="shared" si="86"/>
        <v>6.9444444444449749E-4</v>
      </c>
      <c r="S97" s="37">
        <f t="shared" si="87"/>
        <v>8.3333333333333037E-3</v>
      </c>
      <c r="T97" s="37">
        <f t="shared" si="90"/>
        <v>0</v>
      </c>
      <c r="U97" s="22">
        <v>8.6999999999999993</v>
      </c>
      <c r="V97" s="22">
        <f>INDEX('Počty dní'!L:P,MATCH(E97,'Počty dní'!N:N,0),4)</f>
        <v>60</v>
      </c>
      <c r="W97" s="29">
        <f t="shared" si="88"/>
        <v>522</v>
      </c>
    </row>
    <row r="98" spans="1:24" x14ac:dyDescent="0.3">
      <c r="A98" s="28">
        <v>632</v>
      </c>
      <c r="B98" s="22">
        <v>6232</v>
      </c>
      <c r="C98" s="22" t="s">
        <v>118</v>
      </c>
      <c r="D98" s="22"/>
      <c r="E98" s="22" t="str">
        <f t="shared" si="91"/>
        <v>+</v>
      </c>
      <c r="F98" s="22" t="s">
        <v>61</v>
      </c>
      <c r="G98" s="22">
        <v>103</v>
      </c>
      <c r="H98" s="22" t="str">
        <f t="shared" si="83"/>
        <v>XXX381/103</v>
      </c>
      <c r="I98" s="22" t="s">
        <v>10</v>
      </c>
      <c r="J98" s="22" t="s">
        <v>10</v>
      </c>
      <c r="K98" s="23">
        <v>0.3833333333333333</v>
      </c>
      <c r="L98" s="23">
        <v>0.3840277777777778</v>
      </c>
      <c r="M98" s="22" t="s">
        <v>124</v>
      </c>
      <c r="N98" s="23">
        <v>0.39027777777777778</v>
      </c>
      <c r="O98" s="22" t="s">
        <v>50</v>
      </c>
      <c r="P98" s="22" t="str">
        <f t="shared" si="84"/>
        <v>OK</v>
      </c>
      <c r="Q98" s="37">
        <f t="shared" si="85"/>
        <v>6.2499999999999778E-3</v>
      </c>
      <c r="R98" s="37">
        <f t="shared" si="86"/>
        <v>6.9444444444449749E-4</v>
      </c>
      <c r="S98" s="37">
        <f t="shared" si="87"/>
        <v>6.9444444444444753E-3</v>
      </c>
      <c r="T98" s="37">
        <f t="shared" si="90"/>
        <v>0</v>
      </c>
      <c r="U98" s="22">
        <v>6.5</v>
      </c>
      <c r="V98" s="22">
        <f>INDEX('Počty dní'!L:P,MATCH(E98,'Počty dní'!N:N,0),4)</f>
        <v>60</v>
      </c>
      <c r="W98" s="29">
        <f t="shared" si="88"/>
        <v>390</v>
      </c>
    </row>
    <row r="99" spans="1:24" x14ac:dyDescent="0.3">
      <c r="A99" s="28">
        <v>632</v>
      </c>
      <c r="B99" s="22">
        <v>6232</v>
      </c>
      <c r="C99" s="22" t="s">
        <v>118</v>
      </c>
      <c r="D99" s="22"/>
      <c r="E99" s="22" t="str">
        <f t="shared" si="91"/>
        <v>+</v>
      </c>
      <c r="F99" s="22" t="s">
        <v>65</v>
      </c>
      <c r="G99" s="22">
        <v>102</v>
      </c>
      <c r="H99" s="22" t="str">
        <f t="shared" si="83"/>
        <v>XXX383/102</v>
      </c>
      <c r="I99" s="22" t="s">
        <v>10</v>
      </c>
      <c r="J99" s="22" t="s">
        <v>10</v>
      </c>
      <c r="K99" s="23">
        <v>0.44027777777777777</v>
      </c>
      <c r="L99" s="23">
        <v>0.44097222222222227</v>
      </c>
      <c r="M99" s="22" t="s">
        <v>50</v>
      </c>
      <c r="N99" s="23">
        <v>0.45624999999999999</v>
      </c>
      <c r="O99" s="22" t="s">
        <v>50</v>
      </c>
      <c r="P99" s="22" t="str">
        <f t="shared" si="84"/>
        <v>OK</v>
      </c>
      <c r="Q99" s="37">
        <f t="shared" si="85"/>
        <v>1.5277777777777724E-2</v>
      </c>
      <c r="R99" s="37">
        <f t="shared" si="86"/>
        <v>6.9444444444449749E-4</v>
      </c>
      <c r="S99" s="37">
        <f t="shared" si="87"/>
        <v>1.5972222222222221E-2</v>
      </c>
      <c r="T99" s="37">
        <f t="shared" si="90"/>
        <v>4.9999999999999989E-2</v>
      </c>
      <c r="U99" s="22">
        <v>14.9</v>
      </c>
      <c r="V99" s="22">
        <f>INDEX('Počty dní'!L:P,MATCH(E99,'Počty dní'!N:N,0),4)</f>
        <v>60</v>
      </c>
      <c r="W99" s="29">
        <f t="shared" si="88"/>
        <v>894</v>
      </c>
    </row>
    <row r="100" spans="1:24" x14ac:dyDescent="0.3">
      <c r="A100" s="28">
        <v>632</v>
      </c>
      <c r="B100" s="22">
        <v>6232</v>
      </c>
      <c r="C100" s="22" t="s">
        <v>118</v>
      </c>
      <c r="D100" s="22"/>
      <c r="E100" s="22" t="str">
        <f t="shared" si="91"/>
        <v>+</v>
      </c>
      <c r="F100" s="22" t="s">
        <v>62</v>
      </c>
      <c r="G100" s="22">
        <v>110</v>
      </c>
      <c r="H100" s="22" t="str">
        <f t="shared" si="83"/>
        <v>XXX384/110</v>
      </c>
      <c r="I100" s="22" t="s">
        <v>10</v>
      </c>
      <c r="J100" s="22" t="s">
        <v>10</v>
      </c>
      <c r="K100" s="23">
        <v>0.45624999999999999</v>
      </c>
      <c r="L100" s="23">
        <v>0.45694444444444443</v>
      </c>
      <c r="M100" s="22" t="s">
        <v>50</v>
      </c>
      <c r="N100" s="23">
        <v>0.46180555555555558</v>
      </c>
      <c r="O100" s="22" t="s">
        <v>121</v>
      </c>
      <c r="P100" s="22" t="str">
        <f t="shared" si="84"/>
        <v>OK</v>
      </c>
      <c r="Q100" s="37">
        <f t="shared" si="85"/>
        <v>4.8611111111111494E-3</v>
      </c>
      <c r="R100" s="37">
        <f t="shared" si="86"/>
        <v>6.9444444444444198E-4</v>
      </c>
      <c r="S100" s="37">
        <f t="shared" si="87"/>
        <v>5.5555555555555913E-3</v>
      </c>
      <c r="T100" s="37">
        <f t="shared" si="90"/>
        <v>0</v>
      </c>
      <c r="U100" s="22">
        <v>4.2</v>
      </c>
      <c r="V100" s="22">
        <f>INDEX('Počty dní'!L:P,MATCH(E100,'Počty dní'!N:N,0),4)</f>
        <v>60</v>
      </c>
      <c r="W100" s="29">
        <f t="shared" si="88"/>
        <v>252</v>
      </c>
    </row>
    <row r="101" spans="1:24" x14ac:dyDescent="0.3">
      <c r="A101" s="28">
        <v>632</v>
      </c>
      <c r="B101" s="22">
        <v>6232</v>
      </c>
      <c r="C101" s="22" t="s">
        <v>118</v>
      </c>
      <c r="D101" s="22"/>
      <c r="E101" s="22" t="str">
        <f t="shared" si="91"/>
        <v>+</v>
      </c>
      <c r="F101" s="22" t="s">
        <v>62</v>
      </c>
      <c r="G101" s="22">
        <v>107</v>
      </c>
      <c r="H101" s="22" t="str">
        <f t="shared" si="83"/>
        <v>XXX384/107</v>
      </c>
      <c r="I101" s="22" t="s">
        <v>10</v>
      </c>
      <c r="J101" s="22" t="s">
        <v>10</v>
      </c>
      <c r="K101" s="23">
        <v>0.46249999999999997</v>
      </c>
      <c r="L101" s="23">
        <v>0.46249999999999997</v>
      </c>
      <c r="M101" s="22" t="s">
        <v>121</v>
      </c>
      <c r="N101" s="23">
        <v>0.4680555555555555</v>
      </c>
      <c r="O101" s="22" t="s">
        <v>50</v>
      </c>
      <c r="P101" s="22" t="str">
        <f t="shared" si="84"/>
        <v>OK</v>
      </c>
      <c r="Q101" s="37">
        <f t="shared" si="85"/>
        <v>5.5555555555555358E-3</v>
      </c>
      <c r="R101" s="37">
        <f t="shared" si="86"/>
        <v>0</v>
      </c>
      <c r="S101" s="37">
        <f t="shared" si="87"/>
        <v>5.5555555555555358E-3</v>
      </c>
      <c r="T101" s="37">
        <f t="shared" si="90"/>
        <v>6.9444444444438647E-4</v>
      </c>
      <c r="U101" s="22">
        <v>4.2</v>
      </c>
      <c r="V101" s="22">
        <f>INDEX('Počty dní'!L:P,MATCH(E101,'Počty dní'!N:N,0),4)</f>
        <v>60</v>
      </c>
      <c r="W101" s="29">
        <f t="shared" si="88"/>
        <v>252</v>
      </c>
    </row>
    <row r="102" spans="1:24" x14ac:dyDescent="0.3">
      <c r="A102" s="28">
        <v>632</v>
      </c>
      <c r="B102" s="22">
        <v>6232</v>
      </c>
      <c r="C102" s="22" t="s">
        <v>118</v>
      </c>
      <c r="D102" s="22"/>
      <c r="E102" s="22" t="str">
        <f t="shared" si="91"/>
        <v>+</v>
      </c>
      <c r="F102" s="22" t="s">
        <v>61</v>
      </c>
      <c r="G102" s="22">
        <v>105</v>
      </c>
      <c r="H102" s="22" t="str">
        <f t="shared" si="83"/>
        <v>XXX381/105</v>
      </c>
      <c r="I102" s="22" t="s">
        <v>10</v>
      </c>
      <c r="J102" s="22" t="s">
        <v>10</v>
      </c>
      <c r="K102" s="23">
        <v>0.4680555555555555</v>
      </c>
      <c r="L102" s="23">
        <v>0.46875</v>
      </c>
      <c r="M102" s="22" t="s">
        <v>50</v>
      </c>
      <c r="N102" s="23">
        <v>0.47222222222222227</v>
      </c>
      <c r="O102" s="22" t="s">
        <v>123</v>
      </c>
      <c r="P102" s="22" t="str">
        <f t="shared" si="84"/>
        <v>OK</v>
      </c>
      <c r="Q102" s="37">
        <f t="shared" si="85"/>
        <v>3.4722222222222654E-3</v>
      </c>
      <c r="R102" s="37">
        <f t="shared" si="86"/>
        <v>6.9444444444449749E-4</v>
      </c>
      <c r="S102" s="37">
        <f t="shared" si="87"/>
        <v>4.1666666666667629E-3</v>
      </c>
      <c r="T102" s="37">
        <f t="shared" si="90"/>
        <v>0</v>
      </c>
      <c r="U102" s="22">
        <v>4</v>
      </c>
      <c r="V102" s="22">
        <f>INDEX('Počty dní'!L:P,MATCH(E102,'Počty dní'!N:N,0),4)</f>
        <v>60</v>
      </c>
      <c r="W102" s="29">
        <f t="shared" si="88"/>
        <v>240</v>
      </c>
    </row>
    <row r="103" spans="1:24" x14ac:dyDescent="0.3">
      <c r="A103" s="28">
        <v>632</v>
      </c>
      <c r="B103" s="22">
        <v>6232</v>
      </c>
      <c r="C103" s="22" t="s">
        <v>118</v>
      </c>
      <c r="D103" s="22"/>
      <c r="E103" s="22" t="str">
        <f t="shared" si="91"/>
        <v>+</v>
      </c>
      <c r="F103" s="22" t="s">
        <v>61</v>
      </c>
      <c r="G103" s="22">
        <v>104</v>
      </c>
      <c r="H103" s="22" t="str">
        <f t="shared" si="83"/>
        <v>XXX381/104</v>
      </c>
      <c r="I103" s="22" t="s">
        <v>10</v>
      </c>
      <c r="J103" s="22" t="s">
        <v>10</v>
      </c>
      <c r="K103" s="23">
        <v>0.47222222222222227</v>
      </c>
      <c r="L103" s="23">
        <v>0.47291666666666665</v>
      </c>
      <c r="M103" s="22" t="s">
        <v>123</v>
      </c>
      <c r="N103" s="23">
        <v>0.48194444444444445</v>
      </c>
      <c r="O103" s="22" t="s">
        <v>124</v>
      </c>
      <c r="P103" s="22" t="str">
        <f t="shared" si="84"/>
        <v>OK</v>
      </c>
      <c r="Q103" s="37">
        <f t="shared" si="85"/>
        <v>9.0277777777778012E-3</v>
      </c>
      <c r="R103" s="37">
        <f t="shared" si="86"/>
        <v>6.9444444444438647E-4</v>
      </c>
      <c r="S103" s="37">
        <f t="shared" si="87"/>
        <v>9.7222222222221877E-3</v>
      </c>
      <c r="T103" s="37">
        <f t="shared" si="90"/>
        <v>0</v>
      </c>
      <c r="U103" s="22">
        <v>10.5</v>
      </c>
      <c r="V103" s="22">
        <f>INDEX('Počty dní'!L:P,MATCH(E103,'Počty dní'!N:N,0),4)</f>
        <v>60</v>
      </c>
      <c r="W103" s="29">
        <f t="shared" si="88"/>
        <v>630</v>
      </c>
    </row>
    <row r="104" spans="1:24" x14ac:dyDescent="0.3">
      <c r="A104" s="28">
        <v>632</v>
      </c>
      <c r="B104" s="22">
        <v>6232</v>
      </c>
      <c r="C104" s="22" t="s">
        <v>118</v>
      </c>
      <c r="D104" s="22"/>
      <c r="E104" s="22" t="str">
        <f t="shared" si="91"/>
        <v>+</v>
      </c>
      <c r="F104" s="22" t="s">
        <v>61</v>
      </c>
      <c r="G104" s="22">
        <v>107</v>
      </c>
      <c r="H104" s="22" t="str">
        <f t="shared" si="83"/>
        <v>XXX381/107</v>
      </c>
      <c r="I104" s="22" t="s">
        <v>10</v>
      </c>
      <c r="J104" s="22" t="s">
        <v>10</v>
      </c>
      <c r="K104" s="23">
        <v>0.48194444444444445</v>
      </c>
      <c r="L104" s="23">
        <v>0.4826388888888889</v>
      </c>
      <c r="M104" s="22" t="s">
        <v>124</v>
      </c>
      <c r="N104" s="23">
        <v>0.48680555555555555</v>
      </c>
      <c r="O104" s="22" t="s">
        <v>50</v>
      </c>
      <c r="P104" s="22" t="str">
        <f t="shared" si="84"/>
        <v>OK</v>
      </c>
      <c r="Q104" s="37">
        <f t="shared" si="85"/>
        <v>4.1666666666666519E-3</v>
      </c>
      <c r="R104" s="37">
        <f t="shared" si="86"/>
        <v>6.9444444444444198E-4</v>
      </c>
      <c r="S104" s="37">
        <f t="shared" si="87"/>
        <v>4.8611111111110938E-3</v>
      </c>
      <c r="T104" s="37">
        <f t="shared" si="90"/>
        <v>0</v>
      </c>
      <c r="U104" s="22">
        <v>4.7</v>
      </c>
      <c r="V104" s="22">
        <f>INDEX('Počty dní'!L:P,MATCH(E104,'Počty dní'!N:N,0),4)</f>
        <v>60</v>
      </c>
      <c r="W104" s="29">
        <f t="shared" si="88"/>
        <v>282</v>
      </c>
    </row>
    <row r="105" spans="1:24" x14ac:dyDescent="0.3">
      <c r="A105" s="28">
        <v>632</v>
      </c>
      <c r="B105" s="22">
        <v>6232</v>
      </c>
      <c r="C105" s="22" t="s">
        <v>118</v>
      </c>
      <c r="D105" s="22"/>
      <c r="E105" s="22" t="str">
        <f>CONCATENATE(C105,D105)</f>
        <v>+</v>
      </c>
      <c r="F105" s="22" t="s">
        <v>62</v>
      </c>
      <c r="G105" s="22">
        <v>112</v>
      </c>
      <c r="H105" s="22" t="str">
        <f t="shared" si="83"/>
        <v>XXX384/112</v>
      </c>
      <c r="I105" s="22" t="s">
        <v>10</v>
      </c>
      <c r="J105" s="22" t="s">
        <v>10</v>
      </c>
      <c r="K105" s="23">
        <v>0.55763888888888891</v>
      </c>
      <c r="L105" s="23">
        <v>0.55902777777777779</v>
      </c>
      <c r="M105" s="22" t="s">
        <v>50</v>
      </c>
      <c r="N105" s="23">
        <v>0.56458333333333333</v>
      </c>
      <c r="O105" s="22" t="s">
        <v>52</v>
      </c>
      <c r="P105" s="22" t="str">
        <f t="shared" si="84"/>
        <v>OK</v>
      </c>
      <c r="Q105" s="37">
        <f t="shared" si="85"/>
        <v>5.5555555555555358E-3</v>
      </c>
      <c r="R105" s="37">
        <f t="shared" si="86"/>
        <v>1.388888888888884E-3</v>
      </c>
      <c r="S105" s="37">
        <f t="shared" si="87"/>
        <v>6.9444444444444198E-3</v>
      </c>
      <c r="T105" s="37">
        <f t="shared" si="90"/>
        <v>7.0833333333333359E-2</v>
      </c>
      <c r="U105" s="22">
        <v>3.4</v>
      </c>
      <c r="V105" s="22">
        <f>INDEX('Počty dní'!L:P,MATCH(E105,'Počty dní'!N:N,0),4)</f>
        <v>60</v>
      </c>
      <c r="W105" s="29">
        <f t="shared" si="88"/>
        <v>204</v>
      </c>
    </row>
    <row r="106" spans="1:24" x14ac:dyDescent="0.3">
      <c r="A106" s="28">
        <v>632</v>
      </c>
      <c r="B106" s="22">
        <v>6232</v>
      </c>
      <c r="C106" s="22" t="s">
        <v>118</v>
      </c>
      <c r="D106" s="22"/>
      <c r="E106" s="22" t="str">
        <f>CONCATENATE(C106,D106)</f>
        <v>+</v>
      </c>
      <c r="F106" s="22" t="s">
        <v>62</v>
      </c>
      <c r="G106" s="22">
        <v>111</v>
      </c>
      <c r="H106" s="22" t="str">
        <f t="shared" si="83"/>
        <v>XXX384/111</v>
      </c>
      <c r="I106" s="22" t="s">
        <v>10</v>
      </c>
      <c r="J106" s="22" t="s">
        <v>10</v>
      </c>
      <c r="K106" s="23">
        <v>0.57222222222222219</v>
      </c>
      <c r="L106" s="23">
        <v>0.57361111111111118</v>
      </c>
      <c r="M106" s="22" t="s">
        <v>52</v>
      </c>
      <c r="N106" s="23">
        <v>0.57847222222222217</v>
      </c>
      <c r="O106" s="22" t="s">
        <v>50</v>
      </c>
      <c r="P106" s="22" t="str">
        <f t="shared" si="84"/>
        <v>OK</v>
      </c>
      <c r="Q106" s="37">
        <f t="shared" si="85"/>
        <v>4.8611111111109828E-3</v>
      </c>
      <c r="R106" s="37">
        <f t="shared" si="86"/>
        <v>1.388888888888995E-3</v>
      </c>
      <c r="S106" s="37">
        <f t="shared" si="87"/>
        <v>6.2499999999999778E-3</v>
      </c>
      <c r="T106" s="37">
        <f t="shared" si="90"/>
        <v>7.6388888888888618E-3</v>
      </c>
      <c r="U106" s="22">
        <v>3.4</v>
      </c>
      <c r="V106" s="22">
        <f>INDEX('Počty dní'!L:P,MATCH(E106,'Počty dní'!N:N,0),4)</f>
        <v>60</v>
      </c>
      <c r="W106" s="29">
        <f t="shared" si="88"/>
        <v>204</v>
      </c>
    </row>
    <row r="107" spans="1:24" x14ac:dyDescent="0.3">
      <c r="A107" s="28">
        <v>632</v>
      </c>
      <c r="B107" s="22">
        <v>6232</v>
      </c>
      <c r="C107" s="22" t="s">
        <v>118</v>
      </c>
      <c r="D107" s="22"/>
      <c r="E107" s="22" t="str">
        <f>CONCATENATE(C107,D107)</f>
        <v>+</v>
      </c>
      <c r="F107" s="22" t="s">
        <v>62</v>
      </c>
      <c r="G107" s="22">
        <v>116</v>
      </c>
      <c r="H107" s="22" t="str">
        <f t="shared" si="83"/>
        <v>XXX384/116</v>
      </c>
      <c r="I107" s="22" t="s">
        <v>10</v>
      </c>
      <c r="J107" s="22" t="s">
        <v>10</v>
      </c>
      <c r="K107" s="23">
        <v>0.64097222222222217</v>
      </c>
      <c r="L107" s="23">
        <v>0.64236111111111105</v>
      </c>
      <c r="M107" s="22" t="s">
        <v>50</v>
      </c>
      <c r="N107" s="23">
        <v>0.6479166666666667</v>
      </c>
      <c r="O107" s="22" t="s">
        <v>52</v>
      </c>
      <c r="P107" s="22" t="str">
        <f t="shared" si="84"/>
        <v>OK</v>
      </c>
      <c r="Q107" s="37">
        <f t="shared" si="85"/>
        <v>5.5555555555556468E-3</v>
      </c>
      <c r="R107" s="37">
        <f t="shared" si="86"/>
        <v>1.388888888888884E-3</v>
      </c>
      <c r="S107" s="37">
        <f t="shared" si="87"/>
        <v>6.9444444444445308E-3</v>
      </c>
      <c r="T107" s="37">
        <f t="shared" si="90"/>
        <v>6.25E-2</v>
      </c>
      <c r="U107" s="22">
        <v>3.4</v>
      </c>
      <c r="V107" s="22">
        <f>INDEX('Počty dní'!L:P,MATCH(E107,'Počty dní'!N:N,0),4)</f>
        <v>60</v>
      </c>
      <c r="W107" s="29">
        <f t="shared" si="88"/>
        <v>204</v>
      </c>
    </row>
    <row r="108" spans="1:24" ht="15" thickBot="1" x14ac:dyDescent="0.35">
      <c r="A108" s="30">
        <v>632</v>
      </c>
      <c r="B108" s="31">
        <v>6232</v>
      </c>
      <c r="C108" s="31" t="s">
        <v>118</v>
      </c>
      <c r="D108" s="31"/>
      <c r="E108" s="31" t="str">
        <f>CONCATENATE(C108,D108)</f>
        <v>+</v>
      </c>
      <c r="F108" s="31" t="s">
        <v>62</v>
      </c>
      <c r="G108" s="31">
        <v>113</v>
      </c>
      <c r="H108" s="31" t="str">
        <f t="shared" si="83"/>
        <v>XXX384/113</v>
      </c>
      <c r="I108" s="31" t="s">
        <v>10</v>
      </c>
      <c r="J108" s="31" t="s">
        <v>10</v>
      </c>
      <c r="K108" s="32">
        <v>0.65555555555555556</v>
      </c>
      <c r="L108" s="32">
        <v>0.65694444444444444</v>
      </c>
      <c r="M108" s="31" t="s">
        <v>52</v>
      </c>
      <c r="N108" s="32">
        <v>0.66180555555555554</v>
      </c>
      <c r="O108" s="31" t="s">
        <v>50</v>
      </c>
      <c r="P108" s="31"/>
      <c r="Q108" s="38">
        <f t="shared" si="85"/>
        <v>4.8611111111110938E-3</v>
      </c>
      <c r="R108" s="38">
        <f t="shared" si="86"/>
        <v>1.388888888888884E-3</v>
      </c>
      <c r="S108" s="38">
        <f t="shared" si="87"/>
        <v>6.2499999999999778E-3</v>
      </c>
      <c r="T108" s="38">
        <f t="shared" si="90"/>
        <v>7.6388888888888618E-3</v>
      </c>
      <c r="U108" s="31">
        <v>3.4</v>
      </c>
      <c r="V108" s="31">
        <f>INDEX('Počty dní'!L:P,MATCH(E108,'Počty dní'!N:N,0),4)</f>
        <v>60</v>
      </c>
      <c r="W108" s="33">
        <f t="shared" si="88"/>
        <v>204</v>
      </c>
    </row>
    <row r="109" spans="1:24" ht="15" thickBot="1" x14ac:dyDescent="0.35">
      <c r="A109" s="8" t="str">
        <f ca="1">CONCATENATE(INDIRECT("R[-3]C[0]",FALSE),"celkem")</f>
        <v>632celkem</v>
      </c>
      <c r="B109" s="9"/>
      <c r="C109" s="9" t="str">
        <f ca="1">INDIRECT("R[-1]C[12]",FALSE)</f>
        <v>Jaroměřice n.Rok.,,aut.nádr.</v>
      </c>
      <c r="D109" s="10"/>
      <c r="E109" s="9"/>
      <c r="F109" s="10"/>
      <c r="G109" s="11"/>
      <c r="H109" s="12"/>
      <c r="I109" s="13"/>
      <c r="J109" s="14" t="str">
        <f ca="1">INDIRECT("R[-2]C[0]",FALSE)</f>
        <v>S</v>
      </c>
      <c r="K109" s="15"/>
      <c r="L109" s="16"/>
      <c r="M109" s="17"/>
      <c r="N109" s="16"/>
      <c r="O109" s="18"/>
      <c r="P109" s="9"/>
      <c r="Q109" s="39">
        <f>SUM(Q93:Q108)</f>
        <v>0.10624999999999984</v>
      </c>
      <c r="R109" s="39">
        <f t="shared" ref="R109:T109" si="92">SUM(R93:R108)</f>
        <v>1.2500000000000233E-2</v>
      </c>
      <c r="S109" s="39">
        <f t="shared" si="92"/>
        <v>0.11875000000000008</v>
      </c>
      <c r="T109" s="39">
        <f t="shared" si="92"/>
        <v>0.20069444444444434</v>
      </c>
      <c r="U109" s="19">
        <f>SUM(U93:U108)</f>
        <v>98.600000000000023</v>
      </c>
      <c r="V109" s="20"/>
      <c r="W109" s="21">
        <f>SUM(W93:W108)</f>
        <v>5916</v>
      </c>
      <c r="X109" s="7"/>
    </row>
    <row r="111" spans="1:24" ht="15" thickBot="1" x14ac:dyDescent="0.35"/>
    <row r="112" spans="1:24" x14ac:dyDescent="0.3">
      <c r="A112" s="24">
        <v>638</v>
      </c>
      <c r="B112" s="25">
        <v>6238</v>
      </c>
      <c r="C112" s="25" t="s">
        <v>117</v>
      </c>
      <c r="D112" s="25"/>
      <c r="E112" s="25" t="str">
        <f>CONCATENATE(C112,D112)</f>
        <v>6+</v>
      </c>
      <c r="F112" s="25" t="s">
        <v>137</v>
      </c>
      <c r="G112" s="25">
        <v>102</v>
      </c>
      <c r="H112" s="25" t="str">
        <f>CONCATENATE(F112,"/",G112)</f>
        <v>XXX482/102</v>
      </c>
      <c r="I112" s="25" t="s">
        <v>10</v>
      </c>
      <c r="J112" s="25" t="s">
        <v>10</v>
      </c>
      <c r="K112" s="26">
        <v>0.24027777777777778</v>
      </c>
      <c r="L112" s="26">
        <v>0.24097222222222223</v>
      </c>
      <c r="M112" s="25" t="s">
        <v>43</v>
      </c>
      <c r="N112" s="26">
        <v>0.28194444444444444</v>
      </c>
      <c r="O112" s="25" t="s">
        <v>17</v>
      </c>
      <c r="P112" s="25" t="str">
        <f t="shared" ref="P112:P116" si="93">IF(M113=O112,"OK","POZOR")</f>
        <v>OK</v>
      </c>
      <c r="Q112" s="36">
        <f t="shared" ref="Q112:Q117" si="94">IF(ISNUMBER(G112),N112-L112,IF(F112="přejezd",N112-L112,0))</f>
        <v>4.0972222222222215E-2</v>
      </c>
      <c r="R112" s="36">
        <f t="shared" ref="R112:R117" si="95">IF(ISNUMBER(G112),L112-K112,0)</f>
        <v>6.9444444444444198E-4</v>
      </c>
      <c r="S112" s="36">
        <f t="shared" ref="S112:S117" si="96">Q112+R112</f>
        <v>4.1666666666666657E-2</v>
      </c>
      <c r="T112" s="36"/>
      <c r="U112" s="25">
        <v>37.1</v>
      </c>
      <c r="V112" s="25">
        <f>INDEX('Počty dní'!L:P,MATCH(E112,'Počty dní'!N:N,0),4)</f>
        <v>112</v>
      </c>
      <c r="W112" s="27">
        <f t="shared" ref="W112:W117" si="97">V112*U112</f>
        <v>4155.2</v>
      </c>
    </row>
    <row r="113" spans="1:24" x14ac:dyDescent="0.3">
      <c r="A113" s="28">
        <v>638</v>
      </c>
      <c r="B113" s="22">
        <v>6238</v>
      </c>
      <c r="C113" s="22" t="s">
        <v>117</v>
      </c>
      <c r="D113" s="22"/>
      <c r="E113" s="22" t="str">
        <f t="shared" ref="E113:E117" si="98">CONCATENATE(C113,D113)</f>
        <v>6+</v>
      </c>
      <c r="F113" s="22" t="s">
        <v>137</v>
      </c>
      <c r="G113" s="22">
        <v>101</v>
      </c>
      <c r="H113" s="22" t="str">
        <f t="shared" ref="H113:H117" si="99">CONCATENATE(F113,"/",G113)</f>
        <v>XXX482/101</v>
      </c>
      <c r="I113" s="22" t="s">
        <v>10</v>
      </c>
      <c r="J113" s="22" t="s">
        <v>10</v>
      </c>
      <c r="K113" s="23">
        <v>0.30763888888888891</v>
      </c>
      <c r="L113" s="23">
        <v>0.30902777777777779</v>
      </c>
      <c r="M113" s="22" t="s">
        <v>17</v>
      </c>
      <c r="N113" s="23">
        <v>0.35625000000000001</v>
      </c>
      <c r="O113" s="22" t="s">
        <v>47</v>
      </c>
      <c r="P113" s="22" t="str">
        <f t="shared" si="93"/>
        <v>OK</v>
      </c>
      <c r="Q113" s="37">
        <f t="shared" si="94"/>
        <v>4.7222222222222221E-2</v>
      </c>
      <c r="R113" s="37">
        <f t="shared" si="95"/>
        <v>1.388888888888884E-3</v>
      </c>
      <c r="S113" s="37">
        <f t="shared" si="96"/>
        <v>4.8611111111111105E-2</v>
      </c>
      <c r="T113" s="37">
        <f t="shared" ref="T113:T117" si="100">K113-N112</f>
        <v>2.5694444444444464E-2</v>
      </c>
      <c r="U113" s="22">
        <v>43.1</v>
      </c>
      <c r="V113" s="22">
        <f>INDEX('Počty dní'!L:P,MATCH(E113,'Počty dní'!N:N,0),4)</f>
        <v>112</v>
      </c>
      <c r="W113" s="29">
        <f t="shared" si="97"/>
        <v>4827.2</v>
      </c>
    </row>
    <row r="114" spans="1:24" x14ac:dyDescent="0.3">
      <c r="A114" s="28">
        <v>638</v>
      </c>
      <c r="B114" s="22">
        <v>6238</v>
      </c>
      <c r="C114" s="22" t="s">
        <v>117</v>
      </c>
      <c r="D114" s="22"/>
      <c r="E114" s="22" t="str">
        <f>CONCATENATE(C114,D114)</f>
        <v>6+</v>
      </c>
      <c r="F114" s="22" t="s">
        <v>137</v>
      </c>
      <c r="G114" s="22">
        <v>104</v>
      </c>
      <c r="H114" s="22" t="str">
        <f>CONCATENATE(F114,"/",G114)</f>
        <v>XXX482/104</v>
      </c>
      <c r="I114" s="22" t="s">
        <v>10</v>
      </c>
      <c r="J114" s="22" t="s">
        <v>10</v>
      </c>
      <c r="K114" s="23">
        <v>0.39305555555555555</v>
      </c>
      <c r="L114" s="23">
        <v>0.39444444444444443</v>
      </c>
      <c r="M114" s="22" t="s">
        <v>47</v>
      </c>
      <c r="N114" s="23">
        <v>0.44166666666666665</v>
      </c>
      <c r="O114" s="22" t="s">
        <v>17</v>
      </c>
      <c r="P114" s="22" t="str">
        <f t="shared" si="93"/>
        <v>OK</v>
      </c>
      <c r="Q114" s="37">
        <f t="shared" si="94"/>
        <v>4.7222222222222221E-2</v>
      </c>
      <c r="R114" s="37">
        <f t="shared" si="95"/>
        <v>1.388888888888884E-3</v>
      </c>
      <c r="S114" s="37">
        <f t="shared" si="96"/>
        <v>4.8611111111111105E-2</v>
      </c>
      <c r="T114" s="37">
        <f t="shared" si="100"/>
        <v>3.6805555555555536E-2</v>
      </c>
      <c r="U114" s="22">
        <v>43.1</v>
      </c>
      <c r="V114" s="22">
        <f>INDEX('Počty dní'!L:P,MATCH(E114,'Počty dní'!N:N,0),4)</f>
        <v>112</v>
      </c>
      <c r="W114" s="29">
        <f t="shared" si="97"/>
        <v>4827.2</v>
      </c>
    </row>
    <row r="115" spans="1:24" x14ac:dyDescent="0.3">
      <c r="A115" s="28">
        <v>638</v>
      </c>
      <c r="B115" s="22">
        <v>6238</v>
      </c>
      <c r="C115" s="22" t="s">
        <v>117</v>
      </c>
      <c r="D115" s="22"/>
      <c r="E115" s="22" t="str">
        <f t="shared" si="98"/>
        <v>6+</v>
      </c>
      <c r="F115" s="22" t="s">
        <v>137</v>
      </c>
      <c r="G115" s="22">
        <v>103</v>
      </c>
      <c r="H115" s="22" t="str">
        <f t="shared" si="99"/>
        <v>XXX482/103</v>
      </c>
      <c r="I115" s="22" t="s">
        <v>10</v>
      </c>
      <c r="J115" s="22" t="s">
        <v>10</v>
      </c>
      <c r="K115" s="23">
        <v>0.47430555555555554</v>
      </c>
      <c r="L115" s="23">
        <v>0.47569444444444442</v>
      </c>
      <c r="M115" s="22" t="s">
        <v>17</v>
      </c>
      <c r="N115" s="23">
        <v>0.5229166666666667</v>
      </c>
      <c r="O115" s="22" t="s">
        <v>47</v>
      </c>
      <c r="P115" s="22" t="str">
        <f t="shared" si="93"/>
        <v>OK</v>
      </c>
      <c r="Q115" s="37">
        <f t="shared" si="94"/>
        <v>4.7222222222222276E-2</v>
      </c>
      <c r="R115" s="37">
        <f t="shared" si="95"/>
        <v>1.388888888888884E-3</v>
      </c>
      <c r="S115" s="37">
        <f t="shared" si="96"/>
        <v>4.861111111111116E-2</v>
      </c>
      <c r="T115" s="37">
        <f t="shared" si="100"/>
        <v>3.2638888888888884E-2</v>
      </c>
      <c r="U115" s="22">
        <v>43.1</v>
      </c>
      <c r="V115" s="22">
        <f>INDEX('Počty dní'!L:P,MATCH(E115,'Počty dní'!N:N,0),4)</f>
        <v>112</v>
      </c>
      <c r="W115" s="29">
        <f t="shared" si="97"/>
        <v>4827.2</v>
      </c>
    </row>
    <row r="116" spans="1:24" x14ac:dyDescent="0.3">
      <c r="A116" s="28">
        <v>638</v>
      </c>
      <c r="B116" s="22">
        <v>6238</v>
      </c>
      <c r="C116" s="22" t="s">
        <v>117</v>
      </c>
      <c r="D116" s="22"/>
      <c r="E116" s="22" t="str">
        <f>CONCATENATE(C116,D116)</f>
        <v>6+</v>
      </c>
      <c r="F116" s="22" t="s">
        <v>137</v>
      </c>
      <c r="G116" s="22">
        <v>106</v>
      </c>
      <c r="H116" s="22" t="str">
        <f>CONCATENATE(F116,"/",G116)</f>
        <v>XXX482/106</v>
      </c>
      <c r="I116" s="22" t="s">
        <v>10</v>
      </c>
      <c r="J116" s="22" t="s">
        <v>10</v>
      </c>
      <c r="K116" s="23">
        <v>0.55902777777777779</v>
      </c>
      <c r="L116" s="23">
        <v>0.56111111111111112</v>
      </c>
      <c r="M116" s="22" t="s">
        <v>47</v>
      </c>
      <c r="N116" s="23">
        <v>0.60833333333333328</v>
      </c>
      <c r="O116" s="22" t="s">
        <v>17</v>
      </c>
      <c r="P116" s="22" t="str">
        <f t="shared" si="93"/>
        <v>OK</v>
      </c>
      <c r="Q116" s="37">
        <f t="shared" si="94"/>
        <v>4.7222222222222165E-2</v>
      </c>
      <c r="R116" s="37">
        <f t="shared" si="95"/>
        <v>2.0833333333333259E-3</v>
      </c>
      <c r="S116" s="37">
        <f t="shared" si="96"/>
        <v>4.9305555555555491E-2</v>
      </c>
      <c r="T116" s="37">
        <f t="shared" si="100"/>
        <v>3.6111111111111094E-2</v>
      </c>
      <c r="U116" s="22">
        <v>43.1</v>
      </c>
      <c r="V116" s="22">
        <f>INDEX('Počty dní'!L:P,MATCH(E116,'Počty dní'!N:N,0),4)</f>
        <v>112</v>
      </c>
      <c r="W116" s="29">
        <f t="shared" si="97"/>
        <v>4827.2</v>
      </c>
    </row>
    <row r="117" spans="1:24" ht="15" thickBot="1" x14ac:dyDescent="0.35">
      <c r="A117" s="30">
        <v>638</v>
      </c>
      <c r="B117" s="31">
        <v>6238</v>
      </c>
      <c r="C117" s="31" t="s">
        <v>117</v>
      </c>
      <c r="D117" s="31"/>
      <c r="E117" s="31" t="str">
        <f t="shared" si="98"/>
        <v>6+</v>
      </c>
      <c r="F117" s="31" t="s">
        <v>137</v>
      </c>
      <c r="G117" s="31">
        <v>107</v>
      </c>
      <c r="H117" s="31" t="str">
        <f t="shared" si="99"/>
        <v>XXX482/107</v>
      </c>
      <c r="I117" s="31" t="s">
        <v>10</v>
      </c>
      <c r="J117" s="31" t="s">
        <v>10</v>
      </c>
      <c r="K117" s="32">
        <v>0.80763888888888891</v>
      </c>
      <c r="L117" s="32">
        <v>0.80902777777777779</v>
      </c>
      <c r="M117" s="31" t="s">
        <v>17</v>
      </c>
      <c r="N117" s="32">
        <v>0.85</v>
      </c>
      <c r="O117" s="31" t="s">
        <v>43</v>
      </c>
      <c r="P117" s="31"/>
      <c r="Q117" s="38">
        <f t="shared" si="94"/>
        <v>4.0972222222222188E-2</v>
      </c>
      <c r="R117" s="38">
        <f t="shared" si="95"/>
        <v>1.388888888888884E-3</v>
      </c>
      <c r="S117" s="38">
        <f t="shared" si="96"/>
        <v>4.2361111111111072E-2</v>
      </c>
      <c r="T117" s="38">
        <f t="shared" si="100"/>
        <v>0.19930555555555562</v>
      </c>
      <c r="U117" s="31">
        <v>37.1</v>
      </c>
      <c r="V117" s="31">
        <f>INDEX('Počty dní'!L:P,MATCH(E117,'Počty dní'!N:N,0),4)</f>
        <v>112</v>
      </c>
      <c r="W117" s="33">
        <f t="shared" si="97"/>
        <v>4155.2</v>
      </c>
    </row>
    <row r="118" spans="1:24" ht="15" thickBot="1" x14ac:dyDescent="0.35">
      <c r="A118" s="8" t="str">
        <f ca="1">CONCATENATE(INDIRECT("R[-3]C[0]",FALSE),"celkem")</f>
        <v>638celkem</v>
      </c>
      <c r="B118" s="9"/>
      <c r="C118" s="9" t="str">
        <f ca="1">INDIRECT("R[-1]C[12]",FALSE)</f>
        <v>Rouchovany</v>
      </c>
      <c r="D118" s="10"/>
      <c r="E118" s="9"/>
      <c r="F118" s="10"/>
      <c r="G118" s="11"/>
      <c r="H118" s="12"/>
      <c r="I118" s="13"/>
      <c r="J118" s="14" t="str">
        <f ca="1">INDIRECT("R[-2]C[0]",FALSE)</f>
        <v>S</v>
      </c>
      <c r="K118" s="15"/>
      <c r="L118" s="16"/>
      <c r="M118" s="17"/>
      <c r="N118" s="16"/>
      <c r="O118" s="18"/>
      <c r="P118" s="9"/>
      <c r="Q118" s="39">
        <f>SUM(Q112:Q117)</f>
        <v>0.27083333333333326</v>
      </c>
      <c r="R118" s="39">
        <f t="shared" ref="R118:T118" si="101">SUM(R112:R117)</f>
        <v>8.3333333333333037E-3</v>
      </c>
      <c r="S118" s="39">
        <f t="shared" si="101"/>
        <v>0.27916666666666656</v>
      </c>
      <c r="T118" s="39">
        <f t="shared" si="101"/>
        <v>0.3305555555555556</v>
      </c>
      <c r="U118" s="19">
        <f>SUM(U112:U117)</f>
        <v>246.6</v>
      </c>
      <c r="V118" s="20"/>
      <c r="W118" s="21">
        <f>SUM(W112:W117)</f>
        <v>27619.200000000001</v>
      </c>
      <c r="X118" s="7"/>
    </row>
    <row r="121" spans="1:24" x14ac:dyDescent="0.3">
      <c r="A121" s="7" t="s">
        <v>126</v>
      </c>
      <c r="B121" s="7"/>
    </row>
    <row r="122" spans="1:24" x14ac:dyDescent="0.3">
      <c r="A122" s="7" t="str">
        <f>CONCATENATE(B122,"celkem")</f>
        <v>601celkem</v>
      </c>
      <c r="B122">
        <v>601</v>
      </c>
    </row>
    <row r="123" spans="1:24" x14ac:dyDescent="0.3">
      <c r="A123" s="7" t="str">
        <f t="shared" ref="A123:A152" si="102">CONCATENATE(B123,"celkem")</f>
        <v>603celkem</v>
      </c>
      <c r="B123">
        <v>603</v>
      </c>
    </row>
    <row r="124" spans="1:24" x14ac:dyDescent="0.3">
      <c r="A124" s="7" t="str">
        <f t="shared" si="102"/>
        <v>604celkem</v>
      </c>
      <c r="B124">
        <v>604</v>
      </c>
    </row>
    <row r="125" spans="1:24" x14ac:dyDescent="0.3">
      <c r="A125" s="7" t="str">
        <f t="shared" si="102"/>
        <v>605celkem</v>
      </c>
      <c r="B125">
        <v>605</v>
      </c>
    </row>
    <row r="126" spans="1:24" x14ac:dyDescent="0.3">
      <c r="A126" s="7" t="str">
        <f t="shared" si="102"/>
        <v>606celkem</v>
      </c>
      <c r="B126">
        <v>606</v>
      </c>
    </row>
    <row r="127" spans="1:24" x14ac:dyDescent="0.3">
      <c r="A127" s="7" t="str">
        <f t="shared" si="102"/>
        <v>608celkem</v>
      </c>
      <c r="B127">
        <v>608</v>
      </c>
    </row>
    <row r="128" spans="1:24" x14ac:dyDescent="0.3">
      <c r="A128" s="7" t="str">
        <f t="shared" si="102"/>
        <v>609celkem</v>
      </c>
      <c r="B128">
        <v>609</v>
      </c>
    </row>
    <row r="129" spans="1:2" x14ac:dyDescent="0.3">
      <c r="A129" s="7" t="str">
        <f t="shared" si="102"/>
        <v>610celkem</v>
      </c>
      <c r="B129">
        <v>610</v>
      </c>
    </row>
    <row r="130" spans="1:2" x14ac:dyDescent="0.3">
      <c r="A130" s="7" t="str">
        <f t="shared" si="102"/>
        <v>611celkem</v>
      </c>
      <c r="B130">
        <v>611</v>
      </c>
    </row>
    <row r="131" spans="1:2" x14ac:dyDescent="0.3">
      <c r="A131" s="7" t="str">
        <f t="shared" si="102"/>
        <v>612celkem</v>
      </c>
      <c r="B131">
        <v>612</v>
      </c>
    </row>
    <row r="132" spans="1:2" x14ac:dyDescent="0.3">
      <c r="A132" s="7" t="str">
        <f t="shared" si="102"/>
        <v>613celkem</v>
      </c>
      <c r="B132">
        <v>613</v>
      </c>
    </row>
    <row r="133" spans="1:2" x14ac:dyDescent="0.3">
      <c r="A133" s="7" t="str">
        <f t="shared" si="102"/>
        <v>614celkem</v>
      </c>
      <c r="B133">
        <v>614</v>
      </c>
    </row>
    <row r="134" spans="1:2" x14ac:dyDescent="0.3">
      <c r="A134" s="7" t="str">
        <f t="shared" si="102"/>
        <v>615celkem</v>
      </c>
      <c r="B134">
        <v>615</v>
      </c>
    </row>
    <row r="135" spans="1:2" x14ac:dyDescent="0.3">
      <c r="A135" s="7" t="str">
        <f t="shared" si="102"/>
        <v>616celkem</v>
      </c>
      <c r="B135">
        <v>616</v>
      </c>
    </row>
    <row r="136" spans="1:2" x14ac:dyDescent="0.3">
      <c r="A136" s="7" t="str">
        <f t="shared" si="102"/>
        <v>617celkem</v>
      </c>
      <c r="B136">
        <v>617</v>
      </c>
    </row>
    <row r="137" spans="1:2" x14ac:dyDescent="0.3">
      <c r="A137" s="7" t="str">
        <f t="shared" si="102"/>
        <v>618celkem</v>
      </c>
      <c r="B137">
        <v>618</v>
      </c>
    </row>
    <row r="138" spans="1:2" x14ac:dyDescent="0.3">
      <c r="A138" s="7" t="str">
        <f t="shared" si="102"/>
        <v>621celkem</v>
      </c>
      <c r="B138">
        <v>621</v>
      </c>
    </row>
    <row r="139" spans="1:2" x14ac:dyDescent="0.3">
      <c r="A139" s="7" t="str">
        <f t="shared" si="102"/>
        <v>622celkem</v>
      </c>
      <c r="B139">
        <v>622</v>
      </c>
    </row>
    <row r="140" spans="1:2" x14ac:dyDescent="0.3">
      <c r="A140" s="7" t="str">
        <f t="shared" si="102"/>
        <v>623celkem</v>
      </c>
      <c r="B140">
        <v>623</v>
      </c>
    </row>
    <row r="141" spans="1:2" x14ac:dyDescent="0.3">
      <c r="A141" s="7" t="str">
        <f t="shared" si="102"/>
        <v>624celkem</v>
      </c>
      <c r="B141">
        <v>624</v>
      </c>
    </row>
    <row r="142" spans="1:2" x14ac:dyDescent="0.3">
      <c r="A142" s="7" t="str">
        <f t="shared" si="102"/>
        <v>625celkem</v>
      </c>
      <c r="B142">
        <v>625</v>
      </c>
    </row>
    <row r="143" spans="1:2" x14ac:dyDescent="0.3">
      <c r="A143" s="7" t="str">
        <f t="shared" si="102"/>
        <v>626celkem</v>
      </c>
      <c r="B143">
        <v>626</v>
      </c>
    </row>
    <row r="144" spans="1:2" x14ac:dyDescent="0.3">
      <c r="A144" s="7" t="str">
        <f t="shared" si="102"/>
        <v>627celkem</v>
      </c>
      <c r="B144">
        <v>627</v>
      </c>
    </row>
    <row r="145" spans="1:2" x14ac:dyDescent="0.3">
      <c r="A145" s="7" t="str">
        <f t="shared" si="102"/>
        <v>630celkem</v>
      </c>
      <c r="B145">
        <v>630</v>
      </c>
    </row>
    <row r="146" spans="1:2" x14ac:dyDescent="0.3">
      <c r="A146" s="7" t="str">
        <f t="shared" si="102"/>
        <v>633celkem</v>
      </c>
      <c r="B146">
        <v>633</v>
      </c>
    </row>
    <row r="147" spans="1:2" x14ac:dyDescent="0.3">
      <c r="A147" s="7" t="str">
        <f t="shared" si="102"/>
        <v>634celkem</v>
      </c>
      <c r="B147">
        <v>634</v>
      </c>
    </row>
    <row r="148" spans="1:2" x14ac:dyDescent="0.3">
      <c r="A148" s="7" t="str">
        <f t="shared" si="102"/>
        <v>635celkem</v>
      </c>
      <c r="B148">
        <v>635</v>
      </c>
    </row>
    <row r="149" spans="1:2" x14ac:dyDescent="0.3">
      <c r="A149" s="7" t="str">
        <f t="shared" si="102"/>
        <v>636celkem</v>
      </c>
      <c r="B149">
        <v>636</v>
      </c>
    </row>
    <row r="150" spans="1:2" x14ac:dyDescent="0.3">
      <c r="A150" s="7" t="str">
        <f t="shared" si="102"/>
        <v>637celkem</v>
      </c>
      <c r="B150">
        <v>637</v>
      </c>
    </row>
    <row r="151" spans="1:2" x14ac:dyDescent="0.3">
      <c r="A151" s="7" t="str">
        <f t="shared" si="102"/>
        <v>639celkem</v>
      </c>
      <c r="B151">
        <v>639</v>
      </c>
    </row>
    <row r="152" spans="1:2" x14ac:dyDescent="0.3">
      <c r="A152" s="7" t="str">
        <f t="shared" si="102"/>
        <v>640celkem</v>
      </c>
      <c r="B152">
        <v>640</v>
      </c>
    </row>
  </sheetData>
  <autoFilter ref="A1:AA152" xr:uid="{7203C646-555A-4095-AF1A-2EBC6FF2418E}"/>
  <conditionalFormatting sqref="E1">
    <cfRule type="containsText" dxfId="3" priority="1" operator="containsText" text="stídání">
      <formula>NOT(ISERROR(SEARCH("stídání",E1)))</formula>
    </cfRule>
    <cfRule type="containsText" dxfId="2" priority="2" operator="containsText" text="střídání">
      <formula>NOT(ISERROR(SEARCH("střídání",E1)))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BD9C8-EFB7-420A-801D-A8319F811DFD}">
  <dimension ref="A1:R57"/>
  <sheetViews>
    <sheetView workbookViewId="0">
      <selection activeCell="H13" sqref="H13"/>
    </sheetView>
  </sheetViews>
  <sheetFormatPr defaultColWidth="9.109375" defaultRowHeight="14.4" x14ac:dyDescent="0.3"/>
  <cols>
    <col min="1" max="1" width="9.109375" style="60"/>
    <col min="2" max="3" width="8.33203125" style="60" customWidth="1"/>
    <col min="4" max="4" width="25.5546875" style="60" customWidth="1"/>
    <col min="5" max="8" width="12.33203125" style="60" customWidth="1"/>
    <col min="9" max="9" width="10.44140625" style="60" customWidth="1"/>
    <col min="10" max="16384" width="9.109375" style="60"/>
  </cols>
  <sheetData>
    <row r="1" spans="1:18" s="57" customFormat="1" ht="21" x14ac:dyDescent="0.4">
      <c r="A1" s="54" t="s">
        <v>109</v>
      </c>
      <c r="B1" s="55"/>
      <c r="C1" s="55"/>
      <c r="D1" s="55"/>
      <c r="E1" s="55"/>
      <c r="F1" s="55"/>
      <c r="G1" s="56"/>
      <c r="H1" s="55"/>
    </row>
    <row r="2" spans="1:18" ht="15" thickBot="1" x14ac:dyDescent="0.35">
      <c r="A2" s="58"/>
      <c r="B2" s="58"/>
      <c r="C2" s="58"/>
      <c r="D2" s="58"/>
      <c r="E2" s="58"/>
      <c r="F2" s="58"/>
      <c r="G2" s="58"/>
      <c r="H2" s="58"/>
      <c r="I2" s="59"/>
      <c r="J2" s="59"/>
      <c r="K2" s="59"/>
      <c r="L2" s="59"/>
      <c r="M2" s="59"/>
    </row>
    <row r="3" spans="1:18" ht="15" thickBot="1" x14ac:dyDescent="0.35">
      <c r="A3" s="58"/>
      <c r="B3" s="58"/>
      <c r="E3" s="111" t="s">
        <v>95</v>
      </c>
      <c r="F3" s="112"/>
      <c r="G3" s="112"/>
      <c r="H3" s="113"/>
    </row>
    <row r="4" spans="1:18" ht="28.2" thickBot="1" x14ac:dyDescent="0.35">
      <c r="A4" s="61" t="s">
        <v>96</v>
      </c>
      <c r="B4" s="62" t="s">
        <v>97</v>
      </c>
      <c r="C4" s="63" t="s">
        <v>98</v>
      </c>
      <c r="D4" s="64" t="s">
        <v>99</v>
      </c>
      <c r="E4" s="65" t="s">
        <v>100</v>
      </c>
      <c r="F4" s="66" t="s">
        <v>101</v>
      </c>
      <c r="G4" s="66" t="s">
        <v>102</v>
      </c>
      <c r="H4" s="67" t="s">
        <v>103</v>
      </c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x14ac:dyDescent="0.3">
      <c r="A5" s="68" t="str">
        <f t="shared" ref="A5:A44" si="0">CONCATENATE(B5,"celkem")</f>
        <v>601celkem</v>
      </c>
      <c r="B5" s="69">
        <v>601</v>
      </c>
      <c r="C5" s="70" t="str">
        <f ca="1">INDEX('Oběhy školní dny'!$A:$W,MATCH($A5,'Oběhy školní dny'!$A:$A,0),10)</f>
        <v>V</v>
      </c>
      <c r="D5" s="71" t="str">
        <f ca="1">INDEX('Oběhy školní dny'!$A:$W,MATCH(Přehled!$A5,'Oběhy školní dny'!$A:$A,0),3)</f>
        <v>Mohelno</v>
      </c>
      <c r="E5" s="86">
        <f ca="1">INDEX('Oběhy školní dny'!$A:$W,MATCH(Přehled!$A5,'Oběhy školní dny'!$A:$A,0),23)</f>
        <v>50887.5</v>
      </c>
      <c r="F5" s="90">
        <f ca="1">INDEX('Oběhy prázdniny'!$A:$W,MATCH(Přehled!$A5,'Oběhy prázdniny'!$A:$A,0),23)</f>
        <v>11933.3</v>
      </c>
      <c r="G5" s="90">
        <f ca="1">INDEX('Oběhy víkendy'!$A:$W,MATCH(Přehled!$A5,'Oběhy víkendy'!$A:$A,0),23)</f>
        <v>0</v>
      </c>
      <c r="H5" s="72">
        <f ca="1">SUM(E5,F5,G5)</f>
        <v>62820.800000000003</v>
      </c>
    </row>
    <row r="6" spans="1:18" x14ac:dyDescent="0.3">
      <c r="A6" s="68" t="str">
        <f t="shared" si="0"/>
        <v>602celkem</v>
      </c>
      <c r="B6" s="69">
        <v>602</v>
      </c>
      <c r="C6" s="70" t="str">
        <f ca="1">INDEX('Oběhy školní dny'!$A:$W,MATCH($A6,'Oběhy školní dny'!$A:$A,0),10)</f>
        <v>S</v>
      </c>
      <c r="D6" s="71" t="str">
        <f ca="1">INDEX('Oběhy školní dny'!$A:$W,MATCH(Přehled!$A6,'Oběhy školní dny'!$A:$A,0),3)</f>
        <v>Mohelno</v>
      </c>
      <c r="E6" s="87">
        <f ca="1">INDEX('Oběhy školní dny'!$A:$W,MATCH(Přehled!$A6,'Oběhy školní dny'!$A:$A,0),23)</f>
        <v>49757.5</v>
      </c>
      <c r="F6" s="91">
        <f ca="1">INDEX('Oběhy prázdniny'!$A:$W,MATCH(Přehled!$A6,'Oběhy prázdniny'!$A:$A,0),23)</f>
        <v>10617.3</v>
      </c>
      <c r="G6" s="91">
        <f ca="1">INDEX('Oběhy víkendy'!$A:$W,MATCH(Přehled!$A6,'Oběhy víkendy'!$A:$A,0),23)</f>
        <v>45427.199999999997</v>
      </c>
      <c r="H6" s="73">
        <f t="shared" ref="H6:H32" ca="1" si="1">SUM(E6,F6,G6)</f>
        <v>105802</v>
      </c>
    </row>
    <row r="7" spans="1:18" x14ac:dyDescent="0.3">
      <c r="A7" s="68" t="str">
        <f t="shared" si="0"/>
        <v>603celkem</v>
      </c>
      <c r="B7" s="69">
        <v>603</v>
      </c>
      <c r="C7" s="70" t="str">
        <f ca="1">INDEX('Oběhy školní dny'!$A:$W,MATCH($A7,'Oběhy školní dny'!$A:$A,0),10)</f>
        <v>V</v>
      </c>
      <c r="D7" s="71" t="str">
        <f ca="1">INDEX('Oběhy školní dny'!$A:$W,MATCH(Přehled!$A7,'Oběhy školní dny'!$A:$A,0),3)</f>
        <v>Mohelno</v>
      </c>
      <c r="E7" s="87">
        <f ca="1">INDEX('Oběhy školní dny'!$A:$W,MATCH(Přehled!$A7,'Oběhy školní dny'!$A:$A,0),23)</f>
        <v>101413.5</v>
      </c>
      <c r="F7" s="91">
        <f ca="1">INDEX('Oběhy prázdniny'!$A:$W,MATCH(Přehled!$A7,'Oběhy prázdniny'!$A:$A,0),23)</f>
        <v>14631.099999999999</v>
      </c>
      <c r="G7" s="91">
        <f ca="1">INDEX('Oběhy víkendy'!$A:$W,MATCH(Přehled!$A7,'Oběhy víkendy'!$A:$A,0),23)</f>
        <v>0</v>
      </c>
      <c r="H7" s="73">
        <f t="shared" ca="1" si="1"/>
        <v>116044.6</v>
      </c>
    </row>
    <row r="8" spans="1:18" x14ac:dyDescent="0.3">
      <c r="A8" s="68" t="str">
        <f t="shared" si="0"/>
        <v>604celkem</v>
      </c>
      <c r="B8" s="69">
        <v>604</v>
      </c>
      <c r="C8" s="70" t="str">
        <f ca="1">INDEX('Oběhy školní dny'!$A:$W,MATCH($A8,'Oběhy školní dny'!$A:$A,0),10)</f>
        <v>V</v>
      </c>
      <c r="D8" s="71" t="str">
        <f ca="1">INDEX('Oběhy školní dny'!$A:$W,MATCH(Přehled!$A8,'Oběhy školní dny'!$A:$A,0),3)</f>
        <v>Mohelno</v>
      </c>
      <c r="E8" s="87">
        <f ca="1">INDEX('Oběhy školní dny'!$A:$W,MATCH(Přehled!$A8,'Oběhy školní dny'!$A:$A,0),23)</f>
        <v>40169</v>
      </c>
      <c r="F8" s="91">
        <f ca="1">INDEX('Oběhy prázdniny'!$A:$W,MATCH(Přehled!$A8,'Oběhy prázdniny'!$A:$A,0),23)</f>
        <v>11594.9</v>
      </c>
      <c r="G8" s="91">
        <f ca="1">INDEX('Oběhy víkendy'!$A:$W,MATCH(Přehled!$A8,'Oběhy víkendy'!$A:$A,0),23)</f>
        <v>0</v>
      </c>
      <c r="H8" s="73">
        <f t="shared" ca="1" si="1"/>
        <v>51763.9</v>
      </c>
    </row>
    <row r="9" spans="1:18" x14ac:dyDescent="0.3">
      <c r="A9" s="68" t="str">
        <f t="shared" si="0"/>
        <v>605celkem</v>
      </c>
      <c r="B9" s="69">
        <v>605</v>
      </c>
      <c r="C9" s="70" t="str">
        <f ca="1">INDEX('Oběhy školní dny'!$A:$W,MATCH($A9,'Oběhy školní dny'!$A:$A,0),10)</f>
        <v>V</v>
      </c>
      <c r="D9" s="71" t="str">
        <f ca="1">INDEX('Oběhy školní dny'!$A:$W,MATCH(Přehled!$A9,'Oběhy školní dny'!$A:$A,0),3)</f>
        <v>Hartvíkovice</v>
      </c>
      <c r="E9" s="87">
        <f ca="1">INDEX('Oběhy školní dny'!$A:$W,MATCH(Přehled!$A9,'Oběhy školní dny'!$A:$A,0),23)</f>
        <v>43880</v>
      </c>
      <c r="F9" s="91">
        <f ca="1">INDEX('Oběhy prázdniny'!$A:$W,MATCH(Přehled!$A9,'Oběhy prázdniny'!$A:$A,0),23)</f>
        <v>12201.199999999999</v>
      </c>
      <c r="G9" s="91">
        <f ca="1">INDEX('Oběhy víkendy'!$A:$W,MATCH(Přehled!$A9,'Oběhy víkendy'!$A:$A,0),23)</f>
        <v>0</v>
      </c>
      <c r="H9" s="73">
        <f t="shared" ca="1" si="1"/>
        <v>56081.2</v>
      </c>
    </row>
    <row r="10" spans="1:18" x14ac:dyDescent="0.3">
      <c r="A10" s="68" t="str">
        <f t="shared" si="0"/>
        <v>606celkem</v>
      </c>
      <c r="B10" s="69">
        <v>606</v>
      </c>
      <c r="C10" s="70" t="str">
        <f ca="1">INDEX('Oběhy školní dny'!$A:$W,MATCH($A10,'Oběhy školní dny'!$A:$A,0),10)</f>
        <v>V</v>
      </c>
      <c r="D10" s="71" t="str">
        <f ca="1">INDEX('Oběhy školní dny'!$A:$W,MATCH(Přehled!$A10,'Oběhy školní dny'!$A:$A,0),3)</f>
        <v>Náměšť n.Osl.,,aut.nádr.</v>
      </c>
      <c r="E10" s="87">
        <f ca="1">INDEX('Oběhy školní dny'!$A:$W,MATCH(Přehled!$A10,'Oběhy školní dny'!$A:$A,0),23)</f>
        <v>44113.5</v>
      </c>
      <c r="F10" s="91">
        <f ca="1">INDEX('Oběhy prázdniny'!$A:$W,MATCH(Přehled!$A10,'Oběhy prázdniny'!$A:$A,0),23)</f>
        <v>10466.9</v>
      </c>
      <c r="G10" s="91">
        <f ca="1">INDEX('Oběhy víkendy'!$A:$W,MATCH(Přehled!$A10,'Oběhy víkendy'!$A:$A,0),23)</f>
        <v>0</v>
      </c>
      <c r="H10" s="73">
        <f t="shared" ca="1" si="1"/>
        <v>54580.4</v>
      </c>
    </row>
    <row r="11" spans="1:18" x14ac:dyDescent="0.3">
      <c r="A11" s="68" t="str">
        <f t="shared" si="0"/>
        <v>607celkem</v>
      </c>
      <c r="B11" s="69">
        <v>607</v>
      </c>
      <c r="C11" s="70" t="str">
        <f ca="1">INDEX('Oběhy školní dny'!$A:$W,MATCH($A11,'Oběhy školní dny'!$A:$A,0),10)</f>
        <v>S</v>
      </c>
      <c r="D11" s="71" t="str">
        <f ca="1">INDEX('Oběhy školní dny'!$A:$W,MATCH(Přehled!$A11,'Oběhy školní dny'!$A:$A,0),3)</f>
        <v>Náměšť n.Osl.,,aut.nádr.</v>
      </c>
      <c r="E11" s="87">
        <f ca="1">INDEX('Oběhy školní dny'!$A:$W,MATCH(Přehled!$A11,'Oběhy školní dny'!$A:$A,0),23)</f>
        <v>84437.5</v>
      </c>
      <c r="F11" s="91">
        <f ca="1">INDEX('Oběhy prázdniny'!$A:$W,MATCH(Přehled!$A11,'Oběhy prázdniny'!$A:$A,0),23)</f>
        <v>19171.3</v>
      </c>
      <c r="G11" s="91">
        <f ca="1">INDEX('Oběhy víkendy'!$A:$W,MATCH(Přehled!$A11,'Oběhy víkendy'!$A:$A,0),23)</f>
        <v>17096.000000000004</v>
      </c>
      <c r="H11" s="73">
        <f t="shared" ca="1" si="1"/>
        <v>120704.8</v>
      </c>
    </row>
    <row r="12" spans="1:18" x14ac:dyDescent="0.3">
      <c r="A12" s="68" t="str">
        <f t="shared" si="0"/>
        <v>608celkem</v>
      </c>
      <c r="B12" s="69">
        <v>608</v>
      </c>
      <c r="C12" s="70" t="str">
        <f ca="1">INDEX('Oběhy školní dny'!$A:$W,MATCH($A12,'Oběhy školní dny'!$A:$A,0),10)</f>
        <v>V</v>
      </c>
      <c r="D12" s="71" t="str">
        <f ca="1">INDEX('Oběhy školní dny'!$A:$W,MATCH(Přehled!$A12,'Oběhy školní dny'!$A:$A,0),3)</f>
        <v>Náměšť n.Osl.,,aut.nádr.</v>
      </c>
      <c r="E12" s="87">
        <f ca="1">INDEX('Oběhy školní dny'!$A:$W,MATCH(Přehled!$A12,'Oběhy školní dny'!$A:$A,0),23)</f>
        <v>53217.5</v>
      </c>
      <c r="F12" s="91">
        <f ca="1">INDEX('Oběhy prázdniny'!$A:$W,MATCH(Přehled!$A12,'Oběhy prázdniny'!$A:$A,0),23)</f>
        <v>12502.000000000002</v>
      </c>
      <c r="G12" s="91">
        <f ca="1">INDEX('Oběhy víkendy'!$A:$W,MATCH(Přehled!$A12,'Oběhy víkendy'!$A:$A,0),23)</f>
        <v>0</v>
      </c>
      <c r="H12" s="73">
        <f t="shared" ca="1" si="1"/>
        <v>65719.5</v>
      </c>
    </row>
    <row r="13" spans="1:18" x14ac:dyDescent="0.3">
      <c r="A13" s="68" t="str">
        <f t="shared" si="0"/>
        <v>609celkem</v>
      </c>
      <c r="B13" s="69">
        <v>609</v>
      </c>
      <c r="C13" s="70" t="str">
        <f ca="1">INDEX('Oběhy školní dny'!$A:$W,MATCH($A13,'Oběhy školní dny'!$A:$A,0),10)</f>
        <v>S</v>
      </c>
      <c r="D13" s="71" t="str">
        <f ca="1">INDEX('Oběhy školní dny'!$A:$W,MATCH(Přehled!$A13,'Oběhy školní dny'!$A:$A,0),3)</f>
        <v>Tasov</v>
      </c>
      <c r="E13" s="87">
        <f ca="1">INDEX('Oběhy školní dny'!$A:$W,MATCH(Přehled!$A13,'Oběhy školní dny'!$A:$A,0),23)</f>
        <v>89815</v>
      </c>
      <c r="F13" s="91">
        <f ca="1">INDEX('Oběhy prázdniny'!$A:$W,MATCH(Přehled!$A13,'Oběhy prázdniny'!$A:$A,0),23)</f>
        <v>21267.499999999996</v>
      </c>
      <c r="G13" s="91">
        <f ca="1">INDEX('Oběhy víkendy'!$A:$W,MATCH(Přehled!$A13,'Oběhy víkendy'!$A:$A,0),23)</f>
        <v>0</v>
      </c>
      <c r="H13" s="73">
        <f t="shared" ca="1" si="1"/>
        <v>111082.5</v>
      </c>
    </row>
    <row r="14" spans="1:18" x14ac:dyDescent="0.3">
      <c r="A14" s="68" t="str">
        <f t="shared" si="0"/>
        <v>610celkem</v>
      </c>
      <c r="B14" s="69">
        <v>610</v>
      </c>
      <c r="C14" s="70" t="str">
        <f ca="1">INDEX('Oběhy školní dny'!$A:$W,MATCH($A14,'Oběhy školní dny'!$A:$A,0),10)</f>
        <v>V</v>
      </c>
      <c r="D14" s="71" t="str">
        <f ca="1">INDEX('Oběhy školní dny'!$A:$W,MATCH(Přehled!$A14,'Oběhy školní dny'!$A:$A,0),3)</f>
        <v>Tasov</v>
      </c>
      <c r="E14" s="87">
        <f ca="1">INDEX('Oběhy školní dny'!$A:$W,MATCH(Přehled!$A14,'Oběhy školní dny'!$A:$A,0),23)</f>
        <v>42465</v>
      </c>
      <c r="F14" s="91">
        <f ca="1">INDEX('Oběhy prázdniny'!$A:$W,MATCH(Přehled!$A14,'Oběhy prázdniny'!$A:$A,0),23)</f>
        <v>9503.4</v>
      </c>
      <c r="G14" s="91">
        <f ca="1">INDEX('Oběhy víkendy'!$A:$W,MATCH(Přehled!$A14,'Oběhy víkendy'!$A:$A,0),23)</f>
        <v>0</v>
      </c>
      <c r="H14" s="73">
        <f t="shared" ca="1" si="1"/>
        <v>51968.4</v>
      </c>
    </row>
    <row r="15" spans="1:18" x14ac:dyDescent="0.3">
      <c r="A15" s="68" t="str">
        <f t="shared" si="0"/>
        <v>611celkem</v>
      </c>
      <c r="B15" s="69">
        <v>611</v>
      </c>
      <c r="C15" s="70" t="str">
        <f ca="1">INDEX('Oběhy školní dny'!$A:$W,MATCH($A15,'Oběhy školní dny'!$A:$A,0),10)</f>
        <v>S</v>
      </c>
      <c r="D15" s="71" t="str">
        <f ca="1">INDEX('Oběhy školní dny'!$A:$W,MATCH(Přehled!$A15,'Oběhy školní dny'!$A:$A,0),3)</f>
        <v>Čikov</v>
      </c>
      <c r="E15" s="87">
        <f ca="1">INDEX('Oběhy školní dny'!$A:$W,MATCH(Přehled!$A15,'Oběhy školní dny'!$A:$A,0),23)</f>
        <v>43060</v>
      </c>
      <c r="F15" s="91">
        <f ca="1">INDEX('Oběhy prázdniny'!$A:$W,MATCH(Přehled!$A15,'Oběhy prázdniny'!$A:$A,0),23)</f>
        <v>12511.4</v>
      </c>
      <c r="G15" s="91">
        <f ca="1">INDEX('Oběhy víkendy'!$A:$W,MATCH(Přehled!$A15,'Oběhy víkendy'!$A:$A,0),23)</f>
        <v>0</v>
      </c>
      <c r="H15" s="73">
        <f t="shared" ca="1" si="1"/>
        <v>55571.4</v>
      </c>
    </row>
    <row r="16" spans="1:18" x14ac:dyDescent="0.3">
      <c r="A16" s="68" t="str">
        <f t="shared" si="0"/>
        <v>612celkem</v>
      </c>
      <c r="B16" s="69">
        <v>612</v>
      </c>
      <c r="C16" s="70" t="str">
        <f ca="1">INDEX('Oběhy školní dny'!$A:$W,MATCH($A16,'Oběhy školní dny'!$A:$A,0),10)</f>
        <v>V</v>
      </c>
      <c r="D16" s="71" t="str">
        <f ca="1">INDEX('Oběhy školní dny'!$A:$W,MATCH(Přehled!$A16,'Oběhy školní dny'!$A:$A,0),3)</f>
        <v>Čikov</v>
      </c>
      <c r="E16" s="87">
        <f ca="1">INDEX('Oběhy školní dny'!$A:$W,MATCH(Přehled!$A16,'Oběhy školní dny'!$A:$A,0),23)</f>
        <v>54413</v>
      </c>
      <c r="F16" s="91">
        <f ca="1">INDEX('Oběhy prázdniny'!$A:$W,MATCH(Přehled!$A16,'Oběhy prázdniny'!$A:$A,0),23)</f>
        <v>0</v>
      </c>
      <c r="G16" s="91">
        <f ca="1">INDEX('Oběhy víkendy'!$A:$W,MATCH(Přehled!$A16,'Oběhy víkendy'!$A:$A,0),23)</f>
        <v>0</v>
      </c>
      <c r="H16" s="73">
        <f t="shared" ca="1" si="1"/>
        <v>54413</v>
      </c>
    </row>
    <row r="17" spans="1:8" x14ac:dyDescent="0.3">
      <c r="A17" s="68" t="str">
        <f t="shared" si="0"/>
        <v>613celkem</v>
      </c>
      <c r="B17" s="69">
        <v>613</v>
      </c>
      <c r="C17" s="70" t="str">
        <f ca="1">INDEX('Oběhy školní dny'!$A:$W,MATCH($A17,'Oběhy školní dny'!$A:$A,0),10)</f>
        <v>S</v>
      </c>
      <c r="D17" s="71" t="str">
        <f ca="1">INDEX('Oběhy školní dny'!$A:$W,MATCH(Přehled!$A17,'Oběhy školní dny'!$A:$A,0),3)</f>
        <v>Pyšel</v>
      </c>
      <c r="E17" s="87">
        <f ca="1">INDEX('Oběhy školní dny'!$A:$W,MATCH(Přehled!$A17,'Oběhy školní dny'!$A:$A,0),23)</f>
        <v>45366</v>
      </c>
      <c r="F17" s="91">
        <f ca="1">INDEX('Oběhy prázdniny'!$A:$W,MATCH(Přehled!$A17,'Oběhy prázdniny'!$A:$A,0),23)</f>
        <v>9920.1</v>
      </c>
      <c r="G17" s="91">
        <f ca="1">INDEX('Oběhy víkendy'!$A:$W,MATCH(Přehled!$A17,'Oběhy víkendy'!$A:$A,0),23)</f>
        <v>0</v>
      </c>
      <c r="H17" s="73">
        <f t="shared" ca="1" si="1"/>
        <v>55286.1</v>
      </c>
    </row>
    <row r="18" spans="1:8" x14ac:dyDescent="0.3">
      <c r="A18" s="68" t="str">
        <f t="shared" si="0"/>
        <v>614celkem</v>
      </c>
      <c r="B18" s="69">
        <v>614</v>
      </c>
      <c r="C18" s="70" t="str">
        <f ca="1">INDEX('Oběhy školní dny'!$A:$W,MATCH($A18,'Oběhy školní dny'!$A:$A,0),10)</f>
        <v>V</v>
      </c>
      <c r="D18" s="71" t="str">
        <f ca="1">INDEX('Oběhy školní dny'!$A:$W,MATCH(Přehled!$A18,'Oběhy školní dny'!$A:$A,0),3)</f>
        <v>Vlčatín</v>
      </c>
      <c r="E18" s="87">
        <f ca="1">INDEX('Oběhy školní dny'!$A:$W,MATCH(Přehled!$A18,'Oběhy školní dny'!$A:$A,0),23)</f>
        <v>46755</v>
      </c>
      <c r="F18" s="91">
        <f ca="1">INDEX('Oběhy prázdniny'!$A:$W,MATCH(Přehled!$A18,'Oběhy prázdniny'!$A:$A,0),23)</f>
        <v>11298.8</v>
      </c>
      <c r="G18" s="91">
        <f ca="1">INDEX('Oběhy víkendy'!$A:$W,MATCH(Přehled!$A18,'Oběhy víkendy'!$A:$A,0),23)</f>
        <v>0</v>
      </c>
      <c r="H18" s="73">
        <f t="shared" ca="1" si="1"/>
        <v>58053.8</v>
      </c>
    </row>
    <row r="19" spans="1:8" x14ac:dyDescent="0.3">
      <c r="A19" s="68" t="str">
        <f t="shared" si="0"/>
        <v>615celkem</v>
      </c>
      <c r="B19" s="69">
        <v>615</v>
      </c>
      <c r="C19" s="70" t="str">
        <f ca="1">INDEX('Oběhy školní dny'!$A:$W,MATCH($A19,'Oběhy školní dny'!$A:$A,0),10)</f>
        <v>V</v>
      </c>
      <c r="D19" s="71" t="str">
        <f ca="1">INDEX('Oběhy školní dny'!$A:$W,MATCH(Přehled!$A19,'Oběhy školní dny'!$A:$A,0),3)</f>
        <v>Vlčatín</v>
      </c>
      <c r="E19" s="87">
        <f ca="1">INDEX('Oběhy školní dny'!$A:$W,MATCH(Přehled!$A19,'Oběhy školní dny'!$A:$A,0),23)</f>
        <v>45858.5</v>
      </c>
      <c r="F19" s="91">
        <f ca="1">INDEX('Oběhy prázdniny'!$A:$W,MATCH(Přehled!$A19,'Oběhy prázdniny'!$A:$A,0),23)</f>
        <v>10513.9</v>
      </c>
      <c r="G19" s="91">
        <f ca="1">INDEX('Oběhy víkendy'!$A:$W,MATCH(Přehled!$A19,'Oběhy víkendy'!$A:$A,0),23)</f>
        <v>0</v>
      </c>
      <c r="H19" s="73">
        <f t="shared" ca="1" si="1"/>
        <v>56372.4</v>
      </c>
    </row>
    <row r="20" spans="1:8" x14ac:dyDescent="0.3">
      <c r="A20" s="68" t="str">
        <f t="shared" si="0"/>
        <v>616celkem</v>
      </c>
      <c r="B20" s="69">
        <v>616</v>
      </c>
      <c r="C20" s="70" t="str">
        <f ca="1">INDEX('Oběhy školní dny'!$A:$W,MATCH($A20,'Oběhy školní dny'!$A:$A,0),10)</f>
        <v>S</v>
      </c>
      <c r="D20" s="71" t="str">
        <f ca="1">INDEX('Oběhy školní dny'!$A:$W,MATCH(Přehled!$A20,'Oběhy školní dny'!$A:$A,0),3)</f>
        <v>Hroznatín</v>
      </c>
      <c r="E20" s="87">
        <f ca="1">INDEX('Oběhy školní dny'!$A:$W,MATCH(Přehled!$A20,'Oběhy školní dny'!$A:$A,0),23)</f>
        <v>41783</v>
      </c>
      <c r="F20" s="91">
        <f ca="1">INDEX('Oběhy prázdniny'!$A:$W,MATCH(Přehled!$A20,'Oběhy prázdniny'!$A:$A,0),23)</f>
        <v>0</v>
      </c>
      <c r="G20" s="91">
        <f ca="1">INDEX('Oběhy víkendy'!$A:$W,MATCH(Přehled!$A20,'Oběhy víkendy'!$A:$A,0),23)</f>
        <v>0</v>
      </c>
      <c r="H20" s="73">
        <f t="shared" ca="1" si="1"/>
        <v>41783</v>
      </c>
    </row>
    <row r="21" spans="1:8" x14ac:dyDescent="0.3">
      <c r="A21" s="68" t="str">
        <f t="shared" si="0"/>
        <v>617celkem</v>
      </c>
      <c r="B21" s="69">
        <v>617</v>
      </c>
      <c r="C21" s="70" t="str">
        <f ca="1">INDEX('Oběhy školní dny'!$A:$W,MATCH($A21,'Oběhy školní dny'!$A:$A,0),10)</f>
        <v>V</v>
      </c>
      <c r="D21" s="71" t="str">
        <f ca="1">INDEX('Oběhy školní dny'!$A:$W,MATCH(Přehled!$A21,'Oběhy školní dny'!$A:$A,0),3)</f>
        <v>Třebíč,,aut.nádr.</v>
      </c>
      <c r="E21" s="87">
        <f ca="1">INDEX('Oběhy školní dny'!$A:$W,MATCH(Přehled!$A21,'Oběhy školní dny'!$A:$A,0),23)</f>
        <v>47953</v>
      </c>
      <c r="F21" s="91">
        <f ca="1">INDEX('Oběhy prázdniny'!$A:$W,MATCH(Přehled!$A21,'Oběhy prázdniny'!$A:$A,0),23)</f>
        <v>11106.1</v>
      </c>
      <c r="G21" s="91">
        <f ca="1">INDEX('Oběhy víkendy'!$A:$W,MATCH(Přehled!$A21,'Oběhy víkendy'!$A:$A,0),23)</f>
        <v>0</v>
      </c>
      <c r="H21" s="73">
        <f t="shared" ca="1" si="1"/>
        <v>59059.1</v>
      </c>
    </row>
    <row r="22" spans="1:8" x14ac:dyDescent="0.3">
      <c r="A22" s="68" t="str">
        <f t="shared" si="0"/>
        <v>618celkem</v>
      </c>
      <c r="B22" s="69">
        <v>618</v>
      </c>
      <c r="C22" s="70" t="str">
        <f ca="1">INDEX('Oběhy školní dny'!$A:$W,MATCH($A22,'Oběhy školní dny'!$A:$A,0),10)</f>
        <v>S</v>
      </c>
      <c r="D22" s="71" t="str">
        <f ca="1">INDEX('Oběhy školní dny'!$A:$W,MATCH(Přehled!$A22,'Oběhy školní dny'!$A:$A,0),3)</f>
        <v>Třebíč,,aut.nádr.</v>
      </c>
      <c r="E22" s="87">
        <f ca="1">INDEX('Oběhy školní dny'!$A:$W,MATCH(Přehled!$A22,'Oběhy školní dny'!$A:$A,0),23)</f>
        <v>57789.5</v>
      </c>
      <c r="F22" s="91">
        <f ca="1">INDEX('Oběhy prázdniny'!$A:$W,MATCH(Přehled!$A22,'Oběhy prázdniny'!$A:$A,0),23)</f>
        <v>13249.3</v>
      </c>
      <c r="G22" s="91">
        <f ca="1">INDEX('Oběhy víkendy'!$A:$W,MATCH(Přehled!$A22,'Oběhy víkendy'!$A:$A,0),23)</f>
        <v>0</v>
      </c>
      <c r="H22" s="73">
        <f t="shared" ca="1" si="1"/>
        <v>71038.8</v>
      </c>
    </row>
    <row r="23" spans="1:8" x14ac:dyDescent="0.3">
      <c r="A23" s="68" t="str">
        <f t="shared" si="0"/>
        <v>619celkem</v>
      </c>
      <c r="B23" s="69">
        <v>619</v>
      </c>
      <c r="C23" s="70" t="str">
        <f ca="1">INDEX('Oběhy školní dny'!$A:$W,MATCH($A23,'Oběhy školní dny'!$A:$A,0),10)</f>
        <v>V</v>
      </c>
      <c r="D23" s="71" t="str">
        <f ca="1">INDEX('Oběhy školní dny'!$A:$W,MATCH(Přehled!$A23,'Oběhy školní dny'!$A:$A,0),3)</f>
        <v>Třebíč,,Znojemská</v>
      </c>
      <c r="E23" s="87">
        <f ca="1">INDEX('Oběhy školní dny'!$A:$W,MATCH(Přehled!$A23,'Oběhy školní dny'!$A:$A,0),23)</f>
        <v>86305</v>
      </c>
      <c r="F23" s="91">
        <f ca="1">INDEX('Oběhy prázdniny'!$A:$W,MATCH(Přehled!$A23,'Oběhy prázdniny'!$A:$A,0),23)</f>
        <v>19787</v>
      </c>
      <c r="G23" s="91">
        <f ca="1">INDEX('Oběhy víkendy'!$A:$W,MATCH(Přehled!$A23,'Oběhy víkendy'!$A:$A,0),23)</f>
        <v>45875.200000000004</v>
      </c>
      <c r="H23" s="73">
        <f t="shared" ca="1" si="1"/>
        <v>151967.20000000001</v>
      </c>
    </row>
    <row r="24" spans="1:8" x14ac:dyDescent="0.3">
      <c r="A24" s="68" t="str">
        <f t="shared" si="0"/>
        <v>620celkem</v>
      </c>
      <c r="B24" s="69">
        <v>620</v>
      </c>
      <c r="C24" s="70" t="str">
        <f ca="1">INDEX('Oběhy školní dny'!$A:$W,MATCH($A24,'Oběhy školní dny'!$A:$A,0),10)</f>
        <v>V</v>
      </c>
      <c r="D24" s="71" t="str">
        <f ca="1">INDEX('Oběhy školní dny'!$A:$W,MATCH(Přehled!$A24,'Oběhy školní dny'!$A:$A,0),3)</f>
        <v>Třebíč,,aut.nádr.</v>
      </c>
      <c r="E24" s="87">
        <f ca="1">INDEX('Oběhy školní dny'!$A:$W,MATCH(Přehled!$A24,'Oběhy školní dny'!$A:$A,0),23)</f>
        <v>41820.5</v>
      </c>
      <c r="F24" s="91">
        <f ca="1">INDEX('Oběhy prázdniny'!$A:$W,MATCH(Přehled!$A24,'Oběhy prázdniny'!$A:$A,0),23)</f>
        <v>0</v>
      </c>
      <c r="G24" s="91">
        <f ca="1">INDEX('Oběhy víkendy'!$A:$W,MATCH(Přehled!$A24,'Oběhy víkendy'!$A:$A,0),23)</f>
        <v>19969.599999999999</v>
      </c>
      <c r="H24" s="73">
        <f t="shared" ca="1" si="1"/>
        <v>61790.1</v>
      </c>
    </row>
    <row r="25" spans="1:8" x14ac:dyDescent="0.3">
      <c r="A25" s="68" t="str">
        <f t="shared" si="0"/>
        <v>621celkem</v>
      </c>
      <c r="B25" s="69">
        <v>621</v>
      </c>
      <c r="C25" s="70" t="str">
        <f ca="1">INDEX('Oběhy školní dny'!$A:$W,MATCH($A25,'Oběhy školní dny'!$A:$A,0),10)</f>
        <v>V</v>
      </c>
      <c r="D25" s="71" t="str">
        <f ca="1">INDEX('Oběhy školní dny'!$A:$W,MATCH(Přehled!$A25,'Oběhy školní dny'!$A:$A,0),3)</f>
        <v>Třebíč,,aut.nádr.</v>
      </c>
      <c r="E25" s="87">
        <f ca="1">INDEX('Oběhy školní dny'!$A:$W,MATCH(Přehled!$A25,'Oběhy školní dny'!$A:$A,0),23)</f>
        <v>44034</v>
      </c>
      <c r="F25" s="91">
        <f ca="1">INDEX('Oběhy prázdniny'!$A:$W,MATCH(Přehled!$A25,'Oběhy prázdniny'!$A:$A,0),23)</f>
        <v>10095.6</v>
      </c>
      <c r="G25" s="91">
        <f ca="1">INDEX('Oběhy víkendy'!$A:$W,MATCH(Přehled!$A25,'Oběhy víkendy'!$A:$A,0),23)</f>
        <v>0</v>
      </c>
      <c r="H25" s="73">
        <f t="shared" ca="1" si="1"/>
        <v>54129.599999999999</v>
      </c>
    </row>
    <row r="26" spans="1:8" x14ac:dyDescent="0.3">
      <c r="A26" s="68" t="str">
        <f t="shared" si="0"/>
        <v>622celkem</v>
      </c>
      <c r="B26" s="69">
        <v>622</v>
      </c>
      <c r="C26" s="70" t="str">
        <f ca="1">INDEX('Oběhy školní dny'!$A:$W,MATCH($A26,'Oběhy školní dny'!$A:$A,0),10)</f>
        <v>V</v>
      </c>
      <c r="D26" s="71" t="str">
        <f ca="1">INDEX('Oběhy školní dny'!$A:$W,MATCH(Přehled!$A26,'Oběhy školní dny'!$A:$A,0),3)</f>
        <v>Jihlava,,aut.nádr.</v>
      </c>
      <c r="E26" s="87">
        <f ca="1">INDEX('Oběhy školní dny'!$A:$W,MATCH(Přehled!$A26,'Oběhy školní dny'!$A:$A,0),23)</f>
        <v>62484</v>
      </c>
      <c r="F26" s="91">
        <f ca="1">INDEX('Oběhy prázdniny'!$A:$W,MATCH(Přehled!$A26,'Oběhy prázdniny'!$A:$A,0),23)</f>
        <v>14325.600000000002</v>
      </c>
      <c r="G26" s="91">
        <f ca="1">INDEX('Oběhy víkendy'!$A:$W,MATCH(Přehled!$A26,'Oběhy víkendy'!$A:$A,0),23)</f>
        <v>0</v>
      </c>
      <c r="H26" s="73">
        <f t="shared" ca="1" si="1"/>
        <v>76809.600000000006</v>
      </c>
    </row>
    <row r="27" spans="1:8" x14ac:dyDescent="0.3">
      <c r="A27" s="68" t="str">
        <f t="shared" si="0"/>
        <v>623celkem</v>
      </c>
      <c r="B27" s="69">
        <v>623</v>
      </c>
      <c r="C27" s="70" t="str">
        <f ca="1">INDEX('Oběhy školní dny'!$A:$W,MATCH($A27,'Oběhy školní dny'!$A:$A,0),10)</f>
        <v>V</v>
      </c>
      <c r="D27" s="71" t="str">
        <f ca="1">INDEX('Oběhy školní dny'!$A:$W,MATCH(Přehled!$A27,'Oběhy školní dny'!$A:$A,0),3)</f>
        <v>Brtnice,,nám.</v>
      </c>
      <c r="E27" s="87">
        <f ca="1">INDEX('Oběhy školní dny'!$A:$W,MATCH(Přehled!$A27,'Oběhy školní dny'!$A:$A,0),23)</f>
        <v>89142.5</v>
      </c>
      <c r="F27" s="91">
        <f ca="1">INDEX('Oběhy prázdniny'!$A:$W,MATCH(Přehled!$A27,'Oběhy prázdniny'!$A:$A,0),23)</f>
        <v>20524.900000000001</v>
      </c>
      <c r="G27" s="91">
        <f ca="1">INDEX('Oběhy víkendy'!$A:$W,MATCH(Přehled!$A27,'Oběhy víkendy'!$A:$A,0),23)</f>
        <v>0</v>
      </c>
      <c r="H27" s="73">
        <f t="shared" ca="1" si="1"/>
        <v>109667.4</v>
      </c>
    </row>
    <row r="28" spans="1:8" x14ac:dyDescent="0.3">
      <c r="A28" s="68" t="str">
        <f t="shared" si="0"/>
        <v>624celkem</v>
      </c>
      <c r="B28" s="69">
        <v>624</v>
      </c>
      <c r="C28" s="70" t="str">
        <f ca="1">INDEX('Oběhy školní dny'!$A:$W,MATCH($A28,'Oběhy školní dny'!$A:$A,0),10)</f>
        <v>V</v>
      </c>
      <c r="D28" s="71" t="str">
        <f ca="1">INDEX('Oběhy školní dny'!$A:$W,MATCH(Přehled!$A28,'Oběhy školní dny'!$A:$A,0),3)</f>
        <v>Hvězdoňovice</v>
      </c>
      <c r="E28" s="87">
        <f ca="1">INDEX('Oběhy školní dny'!$A:$W,MATCH(Přehled!$A28,'Oběhy školní dny'!$A:$A,0),23)</f>
        <v>49313.5</v>
      </c>
      <c r="F28" s="91">
        <f ca="1">INDEX('Oběhy prázdniny'!$A:$W,MATCH(Přehled!$A28,'Oběhy prázdniny'!$A:$A,0),23)</f>
        <v>8513.1</v>
      </c>
      <c r="G28" s="91">
        <f ca="1">INDEX('Oběhy víkendy'!$A:$W,MATCH(Přehled!$A28,'Oběhy víkendy'!$A:$A,0),23)</f>
        <v>0</v>
      </c>
      <c r="H28" s="73">
        <f t="shared" ca="1" si="1"/>
        <v>57826.6</v>
      </c>
    </row>
    <row r="29" spans="1:8" x14ac:dyDescent="0.3">
      <c r="A29" s="68" t="str">
        <f t="shared" si="0"/>
        <v>625celkem</v>
      </c>
      <c r="B29" s="69">
        <v>625</v>
      </c>
      <c r="C29" s="70" t="str">
        <f ca="1">INDEX('Oběhy školní dny'!$A:$W,MATCH($A29,'Oběhy školní dny'!$A:$A,0),10)</f>
        <v>V</v>
      </c>
      <c r="D29" s="71" t="str">
        <f ca="1">INDEX('Oběhy školní dny'!$A:$W,MATCH(Přehled!$A29,'Oběhy školní dny'!$A:$A,0),3)</f>
        <v>Heraltice</v>
      </c>
      <c r="E29" s="87">
        <f ca="1">INDEX('Oběhy školní dny'!$A:$W,MATCH(Přehled!$A29,'Oběhy školní dny'!$A:$A,0),23)</f>
        <v>47478</v>
      </c>
      <c r="F29" s="91">
        <f ca="1">INDEX('Oběhy prázdniny'!$A:$W,MATCH(Přehled!$A29,'Oběhy prázdniny'!$A:$A,0),23)</f>
        <v>10885.199999999999</v>
      </c>
      <c r="G29" s="91">
        <f ca="1">INDEX('Oběhy víkendy'!$A:$W,MATCH(Přehled!$A29,'Oběhy víkendy'!$A:$A,0),23)</f>
        <v>0</v>
      </c>
      <c r="H29" s="73">
        <f t="shared" ca="1" si="1"/>
        <v>58363.199999999997</v>
      </c>
    </row>
    <row r="30" spans="1:8" x14ac:dyDescent="0.3">
      <c r="A30" s="68" t="str">
        <f t="shared" si="0"/>
        <v>626celkem</v>
      </c>
      <c r="B30" s="69">
        <v>626</v>
      </c>
      <c r="C30" s="70" t="str">
        <f ca="1">INDEX('Oběhy školní dny'!$A:$W,MATCH($A30,'Oběhy školní dny'!$A:$A,0),10)</f>
        <v>V</v>
      </c>
      <c r="D30" s="71" t="str">
        <f ca="1">INDEX('Oběhy školní dny'!$A:$W,MATCH(Přehled!$A30,'Oběhy školní dny'!$A:$A,0),3)</f>
        <v>Želetava</v>
      </c>
      <c r="E30" s="87">
        <f ca="1">INDEX('Oběhy školní dny'!$A:$W,MATCH(Přehled!$A30,'Oběhy školní dny'!$A:$A,0),23)</f>
        <v>44813</v>
      </c>
      <c r="F30" s="91">
        <f ca="1">INDEX('Oběhy prázdniny'!$A:$W,MATCH(Přehled!$A30,'Oběhy prázdniny'!$A:$A,0),23)</f>
        <v>10274.199999999999</v>
      </c>
      <c r="G30" s="91">
        <f ca="1">INDEX('Oběhy víkendy'!$A:$W,MATCH(Přehled!$A30,'Oběhy víkendy'!$A:$A,0),23)</f>
        <v>0</v>
      </c>
      <c r="H30" s="73">
        <f t="shared" ca="1" si="1"/>
        <v>55087.199999999997</v>
      </c>
    </row>
    <row r="31" spans="1:8" x14ac:dyDescent="0.3">
      <c r="A31" s="68" t="str">
        <f t="shared" si="0"/>
        <v>627celkem</v>
      </c>
      <c r="B31" s="69">
        <v>627</v>
      </c>
      <c r="C31" s="70" t="str">
        <f ca="1">INDEX('Oběhy školní dny'!$A:$W,MATCH($A31,'Oběhy školní dny'!$A:$A,0),10)</f>
        <v>V</v>
      </c>
      <c r="D31" s="71" t="str">
        <f ca="1">INDEX('Oběhy školní dny'!$A:$W,MATCH(Přehled!$A31,'Oběhy školní dny'!$A:$A,0),3)</f>
        <v>Dačice,,aut.nádr.</v>
      </c>
      <c r="E31" s="87">
        <f ca="1">INDEX('Oběhy školní dny'!$A:$W,MATCH(Přehled!$A31,'Oběhy školní dny'!$A:$A,0),23)</f>
        <v>82861</v>
      </c>
      <c r="F31" s="91">
        <f ca="1">INDEX('Oběhy prázdniny'!$A:$W,MATCH(Přehled!$A31,'Oběhy prázdniny'!$A:$A,0),23)</f>
        <v>18997.399999999994</v>
      </c>
      <c r="G31" s="91">
        <f ca="1">INDEX('Oběhy víkendy'!$A:$W,MATCH(Přehled!$A31,'Oběhy víkendy'!$A:$A,0),23)</f>
        <v>0</v>
      </c>
      <c r="H31" s="73">
        <f t="shared" ca="1" si="1"/>
        <v>101858.4</v>
      </c>
    </row>
    <row r="32" spans="1:8" x14ac:dyDescent="0.3">
      <c r="A32" s="68" t="str">
        <f t="shared" si="0"/>
        <v>628celkem</v>
      </c>
      <c r="B32" s="69">
        <v>628</v>
      </c>
      <c r="C32" s="70" t="str">
        <f ca="1">INDEX('Oběhy školní dny'!$A:$W,MATCH($A32,'Oběhy školní dny'!$A:$A,0),10)</f>
        <v>V</v>
      </c>
      <c r="D32" s="71" t="str">
        <f ca="1">INDEX('Oběhy školní dny'!$A:$W,MATCH(Přehled!$A32,'Oběhy školní dny'!$A:$A,0),3)</f>
        <v>Dačice,,aut.nádr.</v>
      </c>
      <c r="E32" s="87">
        <f ca="1">INDEX('Oběhy školní dny'!$A:$W,MATCH(Přehled!$A32,'Oběhy školní dny'!$A:$A,0),23)</f>
        <v>38377</v>
      </c>
      <c r="F32" s="91">
        <f ca="1">INDEX('Oběhy prázdniny'!$A:$W,MATCH(Přehled!$A32,'Oběhy prázdniny'!$A:$A,0),23)</f>
        <v>8253.1999999999989</v>
      </c>
      <c r="G32" s="91">
        <f ca="1">INDEX('Oběhy víkendy'!$A:$W,MATCH(Přehled!$A32,'Oběhy víkendy'!$A:$A,0),23)</f>
        <v>29500.799999999999</v>
      </c>
      <c r="H32" s="73">
        <f t="shared" ca="1" si="1"/>
        <v>76131</v>
      </c>
    </row>
    <row r="33" spans="1:9" x14ac:dyDescent="0.3">
      <c r="A33" s="68" t="str">
        <f t="shared" si="0"/>
        <v>629celkem</v>
      </c>
      <c r="B33" s="69">
        <v>629</v>
      </c>
      <c r="C33" s="70" t="str">
        <f ca="1">INDEX('Oběhy školní dny'!$A:$W,MATCH($A33,'Oběhy školní dny'!$A:$A,0),10)</f>
        <v>V</v>
      </c>
      <c r="D33" s="71" t="str">
        <f ca="1">INDEX('Oběhy školní dny'!$A:$W,MATCH(Přehled!$A33,'Oběhy školní dny'!$A:$A,0),3)</f>
        <v>Předín</v>
      </c>
      <c r="E33" s="87">
        <f ca="1">INDEX('Oběhy školní dny'!$A:$W,MATCH(Přehled!$A33,'Oběhy školní dny'!$A:$A,0),23)</f>
        <v>82781.5</v>
      </c>
      <c r="F33" s="91">
        <f ca="1">INDEX('Oběhy prázdniny'!$A:$W,MATCH(Přehled!$A33,'Oběhy prázdniny'!$A:$A,0),23)</f>
        <v>18293.8</v>
      </c>
      <c r="G33" s="91">
        <f ca="1">INDEX('Oběhy víkendy'!$A:$W,MATCH(Přehled!$A33,'Oběhy víkendy'!$A:$A,0),23)</f>
        <v>31382.400000000001</v>
      </c>
      <c r="H33" s="73">
        <f t="shared" ref="H33:H44" ca="1" si="2">SUM(E33,F33,G33)</f>
        <v>132457.70000000001</v>
      </c>
    </row>
    <row r="34" spans="1:9" x14ac:dyDescent="0.3">
      <c r="A34" s="68" t="str">
        <f t="shared" si="0"/>
        <v>630celkem</v>
      </c>
      <c r="B34" s="69">
        <v>630</v>
      </c>
      <c r="C34" s="70" t="str">
        <f ca="1">INDEX('Oběhy školní dny'!$A:$W,MATCH($A34,'Oběhy školní dny'!$A:$A,0),10)</f>
        <v>V</v>
      </c>
      <c r="D34" s="71" t="str">
        <f ca="1">INDEX('Oběhy školní dny'!$A:$W,MATCH(Přehled!$A34,'Oběhy školní dny'!$A:$A,0),3)</f>
        <v>Dlouhá Brtnice,,ObÚ</v>
      </c>
      <c r="E34" s="87">
        <f ca="1">INDEX('Oběhy školní dny'!$A:$W,MATCH(Přehled!$A34,'Oběhy školní dny'!$A:$A,0),23)</f>
        <v>52131.5</v>
      </c>
      <c r="F34" s="91">
        <f ca="1">INDEX('Oběhy prázdniny'!$A:$W,MATCH(Přehled!$A34,'Oběhy prázdniny'!$A:$A,0),23)</f>
        <v>11952.099999999999</v>
      </c>
      <c r="G34" s="91">
        <f ca="1">INDEX('Oběhy víkendy'!$A:$W,MATCH(Přehled!$A34,'Oběhy víkendy'!$A:$A,0),23)</f>
        <v>0</v>
      </c>
      <c r="H34" s="73">
        <f t="shared" ca="1" si="2"/>
        <v>64083.6</v>
      </c>
    </row>
    <row r="35" spans="1:9" x14ac:dyDescent="0.3">
      <c r="A35" s="68" t="str">
        <f t="shared" si="0"/>
        <v>631celkem</v>
      </c>
      <c r="B35" s="69">
        <v>631</v>
      </c>
      <c r="C35" s="70" t="str">
        <f ca="1">INDEX('Oběhy školní dny'!$A:$W,MATCH($A35,'Oběhy školní dny'!$A:$A,0),10)</f>
        <v>S</v>
      </c>
      <c r="D35" s="71" t="str">
        <f ca="1">INDEX('Oběhy školní dny'!$A:$W,MATCH(Přehled!$A35,'Oběhy školní dny'!$A:$A,0),3)</f>
        <v>Jaroměřice n.Rok.,aut.nádr.</v>
      </c>
      <c r="E35" s="88">
        <f ca="1">INDEX('Oběhy školní dny'!$A:$W,MATCH(Přehled!$A35,'Oběhy školní dny'!$A:$A,0),23)</f>
        <v>46514</v>
      </c>
      <c r="F35" s="92">
        <f ca="1">INDEX('Oběhy prázdniny'!$A:$W,MATCH(Přehled!$A35,'Oběhy prázdniny'!$A:$A,0),23)</f>
        <v>11167.199999999997</v>
      </c>
      <c r="G35" s="92">
        <f ca="1">INDEX('Oběhy víkendy'!$A:$W,MATCH(Přehled!$A35,'Oběhy víkendy'!$A:$A,0),23)</f>
        <v>29478.400000000001</v>
      </c>
      <c r="H35" s="81">
        <f t="shared" ca="1" si="2"/>
        <v>87159.6</v>
      </c>
    </row>
    <row r="36" spans="1:9" x14ac:dyDescent="0.3">
      <c r="A36" s="68" t="str">
        <f t="shared" si="0"/>
        <v>632celkem</v>
      </c>
      <c r="B36" s="69">
        <v>632</v>
      </c>
      <c r="C36" s="70" t="str">
        <f ca="1">INDEX('Oběhy školní dny'!$A:$W,MATCH($A36,'Oběhy školní dny'!$A:$A,0),10)</f>
        <v>S</v>
      </c>
      <c r="D36" s="71" t="str">
        <f ca="1">INDEX('Oběhy školní dny'!$A:$W,MATCH(Přehled!$A36,'Oběhy školní dny'!$A:$A,0),3)</f>
        <v>Jaroměřice n.Rok.,,aut.nádr.</v>
      </c>
      <c r="E36" s="88">
        <f ca="1">INDEX('Oběhy školní dny'!$A:$W,MATCH(Přehled!$A36,'Oběhy školní dny'!$A:$A,0),23)</f>
        <v>41002.5</v>
      </c>
      <c r="F36" s="92">
        <f ca="1">INDEX('Oběhy prázdniny'!$A:$W,MATCH(Přehled!$A36,'Oběhy prázdniny'!$A:$A,0),23)</f>
        <v>10679.800000000001</v>
      </c>
      <c r="G36" s="92">
        <f ca="1">INDEX('Oběhy víkendy'!$A:$W,MATCH(Přehled!$A36,'Oběhy víkendy'!$A:$A,0),23)</f>
        <v>5916</v>
      </c>
      <c r="H36" s="81">
        <f t="shared" ca="1" si="2"/>
        <v>57598.3</v>
      </c>
    </row>
    <row r="37" spans="1:9" x14ac:dyDescent="0.3">
      <c r="A37" s="68" t="str">
        <f t="shared" si="0"/>
        <v>633celkem</v>
      </c>
      <c r="B37" s="69">
        <v>633</v>
      </c>
      <c r="C37" s="70" t="str">
        <f ca="1">INDEX('Oběhy školní dny'!$A:$W,MATCH($A37,'Oběhy školní dny'!$A:$A,0),10)</f>
        <v>V</v>
      </c>
      <c r="D37" s="71" t="str">
        <f ca="1">INDEX('Oběhy školní dny'!$A:$W,MATCH(Přehled!$A37,'Oběhy školní dny'!$A:$A,0),3)</f>
        <v>Jaroměřice n.Rok.,,aut.nádr.</v>
      </c>
      <c r="E37" s="88">
        <f ca="1">INDEX('Oběhy školní dny'!$A:$W,MATCH(Přehled!$A37,'Oběhy školní dny'!$A:$A,0),23)</f>
        <v>48124.5</v>
      </c>
      <c r="F37" s="92">
        <f ca="1">INDEX('Oběhy prázdniny'!$A:$W,MATCH(Přehled!$A37,'Oběhy prázdniny'!$A:$A,0),23)</f>
        <v>0</v>
      </c>
      <c r="G37" s="92">
        <f ca="1">INDEX('Oběhy víkendy'!$A:$W,MATCH(Přehled!$A37,'Oběhy víkendy'!$A:$A,0),23)</f>
        <v>0</v>
      </c>
      <c r="H37" s="81">
        <f t="shared" ca="1" si="2"/>
        <v>48124.5</v>
      </c>
    </row>
    <row r="38" spans="1:9" x14ac:dyDescent="0.3">
      <c r="A38" s="68" t="str">
        <f t="shared" si="0"/>
        <v>634celkem</v>
      </c>
      <c r="B38" s="69">
        <v>634</v>
      </c>
      <c r="C38" s="70" t="str">
        <f ca="1">INDEX('Oběhy školní dny'!$A:$W,MATCH($A38,'Oběhy školní dny'!$A:$A,0),10)</f>
        <v>V</v>
      </c>
      <c r="D38" s="71" t="str">
        <f ca="1">INDEX('Oběhy školní dny'!$A:$W,MATCH(Přehled!$A38,'Oběhy školní dny'!$A:$A,0),3)</f>
        <v>Jaroměřice n.Rok.,,aut.nádr.</v>
      </c>
      <c r="E38" s="88">
        <f ca="1">INDEX('Oběhy školní dny'!$A:$W,MATCH(Přehled!$A38,'Oběhy školní dny'!$A:$A,0),23)</f>
        <v>37589</v>
      </c>
      <c r="F38" s="92">
        <f ca="1">INDEX('Oběhy prázdniny'!$A:$W,MATCH(Přehled!$A38,'Oběhy prázdniny'!$A:$A,0),23)</f>
        <v>8690.2999999999993</v>
      </c>
      <c r="G38" s="92">
        <f ca="1">INDEX('Oběhy víkendy'!$A:$W,MATCH(Přehled!$A38,'Oběhy víkendy'!$A:$A,0),23)</f>
        <v>0</v>
      </c>
      <c r="H38" s="81">
        <f t="shared" ca="1" si="2"/>
        <v>46279.3</v>
      </c>
    </row>
    <row r="39" spans="1:9" x14ac:dyDescent="0.3">
      <c r="A39" s="68" t="str">
        <f t="shared" si="0"/>
        <v>635celkem</v>
      </c>
      <c r="B39" s="69">
        <v>635</v>
      </c>
      <c r="C39" s="70" t="str">
        <f ca="1">INDEX('Oběhy školní dny'!$A:$W,MATCH($A39,'Oběhy školní dny'!$A:$A,0),10)</f>
        <v>V</v>
      </c>
      <c r="D39" s="71" t="str">
        <f ca="1">INDEX('Oběhy školní dny'!$A:$W,MATCH(Přehled!$A39,'Oběhy školní dny'!$A:$A,0),3)</f>
        <v>Příštpo</v>
      </c>
      <c r="E39" s="88">
        <f ca="1">INDEX('Oběhy školní dny'!$A:$W,MATCH(Přehled!$A39,'Oběhy školní dny'!$A:$A,0),23)</f>
        <v>48544</v>
      </c>
      <c r="F39" s="92">
        <f ca="1">INDEX('Oběhy prázdniny'!$A:$W,MATCH(Přehled!$A39,'Oběhy prázdniny'!$A:$A,0),23)</f>
        <v>11129.599999999999</v>
      </c>
      <c r="G39" s="92">
        <f ca="1">INDEX('Oběhy víkendy'!$A:$W,MATCH(Přehled!$A39,'Oběhy víkendy'!$A:$A,0),23)</f>
        <v>0</v>
      </c>
      <c r="H39" s="81">
        <f t="shared" ca="1" si="2"/>
        <v>59673.599999999999</v>
      </c>
    </row>
    <row r="40" spans="1:9" x14ac:dyDescent="0.3">
      <c r="A40" s="68" t="str">
        <f t="shared" si="0"/>
        <v>636celkem</v>
      </c>
      <c r="B40" s="69">
        <v>636</v>
      </c>
      <c r="C40" s="70" t="str">
        <f ca="1">INDEX('Oběhy školní dny'!$A:$W,MATCH($A40,'Oběhy školní dny'!$A:$A,0),10)</f>
        <v>S</v>
      </c>
      <c r="D40" s="71" t="str">
        <f ca="1">INDEX('Oběhy školní dny'!$A:$W,MATCH(Přehled!$A40,'Oběhy školní dny'!$A:$A,0),3)</f>
        <v>Vladislav,Střížov</v>
      </c>
      <c r="E40" s="88">
        <f ca="1">INDEX('Oběhy školní dny'!$A:$W,MATCH(Přehled!$A40,'Oběhy školní dny'!$A:$A,0),23)</f>
        <v>46965.5</v>
      </c>
      <c r="F40" s="92">
        <f ca="1">INDEX('Oběhy prázdniny'!$A:$W,MATCH(Přehled!$A40,'Oběhy prázdniny'!$A:$A,0),23)</f>
        <v>10767.699999999999</v>
      </c>
      <c r="G40" s="92">
        <f ca="1">INDEX('Oběhy víkendy'!$A:$W,MATCH(Přehled!$A40,'Oběhy víkendy'!$A:$A,0),23)</f>
        <v>0</v>
      </c>
      <c r="H40" s="81">
        <f t="shared" ca="1" si="2"/>
        <v>57733.2</v>
      </c>
    </row>
    <row r="41" spans="1:9" x14ac:dyDescent="0.3">
      <c r="A41" s="68" t="str">
        <f t="shared" si="0"/>
        <v>637celkem</v>
      </c>
      <c r="B41" s="69">
        <v>637</v>
      </c>
      <c r="C41" s="70" t="str">
        <f ca="1">INDEX('Oběhy školní dny'!$A:$W,MATCH($A41,'Oběhy školní dny'!$A:$A,0),10)</f>
        <v>V</v>
      </c>
      <c r="D41" s="71" t="str">
        <f ca="1">INDEX('Oběhy školní dny'!$A:$W,MATCH(Přehled!$A41,'Oběhy školní dny'!$A:$A,0),3)</f>
        <v>Biskupice-Pulkov,Biskupice</v>
      </c>
      <c r="E41" s="88">
        <f ca="1">INDEX('Oběhy školní dny'!$A:$W,MATCH(Přehled!$A41,'Oběhy školní dny'!$A:$A,0),23)</f>
        <v>48883</v>
      </c>
      <c r="F41" s="92">
        <f ca="1">INDEX('Oběhy prázdniny'!$A:$W,MATCH(Přehled!$A41,'Oběhy prázdniny'!$A:$A,0),23)</f>
        <v>8478.8000000000011</v>
      </c>
      <c r="G41" s="92">
        <f ca="1">INDEX('Oběhy víkendy'!$A:$W,MATCH(Přehled!$A41,'Oběhy víkendy'!$A:$A,0),23)</f>
        <v>0</v>
      </c>
      <c r="H41" s="81">
        <f t="shared" ca="1" si="2"/>
        <v>57361.8</v>
      </c>
    </row>
    <row r="42" spans="1:9" x14ac:dyDescent="0.3">
      <c r="A42" s="68" t="str">
        <f t="shared" si="0"/>
        <v>638celkem</v>
      </c>
      <c r="B42" s="69">
        <v>638</v>
      </c>
      <c r="C42" s="70" t="str">
        <f ca="1">INDEX('Oběhy školní dny'!$A:$W,MATCH($A42,'Oběhy školní dny'!$A:$A,0),10)</f>
        <v>S</v>
      </c>
      <c r="D42" s="71" t="str">
        <f ca="1">INDEX('Oběhy školní dny'!$A:$W,MATCH(Přehled!$A42,'Oběhy školní dny'!$A:$A,0),3)</f>
        <v>Rouchovany</v>
      </c>
      <c r="E42" s="88">
        <f ca="1">INDEX('Oběhy školní dny'!$A:$W,MATCH(Přehled!$A42,'Oběhy školní dny'!$A:$A,0),23)</f>
        <v>59020</v>
      </c>
      <c r="F42" s="92">
        <f ca="1">INDEX('Oběhy prázdniny'!$A:$W,MATCH(Přehled!$A42,'Oběhy prázdniny'!$A:$A,0),23)</f>
        <v>11284.7</v>
      </c>
      <c r="G42" s="92">
        <f ca="1">INDEX('Oběhy víkendy'!$A:$W,MATCH(Přehled!$A42,'Oběhy víkendy'!$A:$A,0),23)</f>
        <v>27619.200000000001</v>
      </c>
      <c r="H42" s="81">
        <f t="shared" ca="1" si="2"/>
        <v>97923.9</v>
      </c>
    </row>
    <row r="43" spans="1:9" x14ac:dyDescent="0.3">
      <c r="A43" s="68" t="str">
        <f t="shared" si="0"/>
        <v>639celkem</v>
      </c>
      <c r="B43" s="69">
        <v>639</v>
      </c>
      <c r="C43" s="70" t="str">
        <f ca="1">INDEX('Oběhy školní dny'!$A:$W,MATCH($A43,'Oběhy školní dny'!$A:$A,0),10)</f>
        <v>S</v>
      </c>
      <c r="D43" s="71" t="str">
        <f ca="1">INDEX('Oběhy školní dny'!$A:$W,MATCH(Přehled!$A43,'Oběhy školní dny'!$A:$A,0),3)</f>
        <v>Tavíkovice,,host.</v>
      </c>
      <c r="E43" s="88">
        <f ca="1">INDEX('Oběhy školní dny'!$A:$W,MATCH(Přehled!$A43,'Oběhy školní dny'!$A:$A,0),23)</f>
        <v>51589.5</v>
      </c>
      <c r="F43" s="92">
        <f ca="1">INDEX('Oběhy prázdniny'!$A:$W,MATCH(Přehled!$A43,'Oběhy prázdniny'!$A:$A,0),23)</f>
        <v>11237.700000000003</v>
      </c>
      <c r="G43" s="92">
        <f ca="1">INDEX('Oběhy víkendy'!$A:$W,MATCH(Přehled!$A43,'Oběhy víkendy'!$A:$A,0),23)</f>
        <v>0</v>
      </c>
      <c r="H43" s="81">
        <f t="shared" ca="1" si="2"/>
        <v>62827.200000000004</v>
      </c>
    </row>
    <row r="44" spans="1:9" ht="15" thickBot="1" x14ac:dyDescent="0.35">
      <c r="A44" s="68" t="str">
        <f t="shared" si="0"/>
        <v>640celkem</v>
      </c>
      <c r="B44" s="69">
        <v>640</v>
      </c>
      <c r="C44" s="70" t="str">
        <f ca="1">INDEX('Oběhy školní dny'!$A:$W,MATCH($A44,'Oběhy školní dny'!$A:$A,0),10)</f>
        <v>V</v>
      </c>
      <c r="D44" s="71" t="str">
        <f ca="1">INDEX('Oběhy školní dny'!$A:$W,MATCH(Přehled!$A44,'Oběhy školní dny'!$A:$A,0),3)</f>
        <v>Hrotovice,,aut.nádr.</v>
      </c>
      <c r="E44" s="89">
        <f ca="1">INDEX('Oběhy školní dny'!$A:$W,MATCH(Přehled!$A44,'Oběhy školní dny'!$A:$A,0),23)</f>
        <v>48544</v>
      </c>
      <c r="F44" s="93">
        <f ca="1">INDEX('Oběhy prázdniny'!$A:$W,MATCH(Přehled!$A44,'Oběhy prázdniny'!$A:$A,0),23)</f>
        <v>11129.599999999999</v>
      </c>
      <c r="G44" s="93">
        <f ca="1">INDEX('Oběhy víkendy'!$A:$W,MATCH(Přehled!$A44,'Oběhy víkendy'!$A:$A,0),23)</f>
        <v>0</v>
      </c>
      <c r="H44" s="74">
        <f t="shared" ca="1" si="2"/>
        <v>59673.599999999999</v>
      </c>
    </row>
    <row r="45" spans="1:9" ht="15" thickBot="1" x14ac:dyDescent="0.35">
      <c r="A45" s="114" t="s">
        <v>104</v>
      </c>
      <c r="B45" s="115"/>
      <c r="C45" s="115"/>
      <c r="D45" s="116"/>
      <c r="E45" s="75">
        <f ca="1">SUM(E5:E44)</f>
        <v>2181451.5</v>
      </c>
      <c r="F45" s="76">
        <f ca="1">SUM(F5:F44)</f>
        <v>448955.99999999994</v>
      </c>
      <c r="G45" s="76">
        <f ca="1">SUM(G5:G44)</f>
        <v>252264.8</v>
      </c>
      <c r="H45" s="77">
        <f ca="1">SUM(H5:H44)</f>
        <v>2882672.3000000003</v>
      </c>
    </row>
    <row r="46" spans="1:9" x14ac:dyDescent="0.3">
      <c r="A46" s="58"/>
      <c r="B46" s="58"/>
      <c r="C46" s="58"/>
      <c r="D46" s="58"/>
      <c r="E46" s="58"/>
      <c r="F46" s="58"/>
      <c r="G46" s="58"/>
      <c r="H46" s="58"/>
    </row>
    <row r="47" spans="1:9" x14ac:dyDescent="0.3">
      <c r="A47" s="58"/>
      <c r="B47" s="78" t="s">
        <v>105</v>
      </c>
      <c r="C47" s="58"/>
      <c r="D47" s="58"/>
      <c r="E47" s="78" t="s">
        <v>106</v>
      </c>
      <c r="F47" s="58"/>
      <c r="G47" s="58"/>
      <c r="H47" s="78" t="s">
        <v>107</v>
      </c>
    </row>
    <row r="48" spans="1:9" x14ac:dyDescent="0.3">
      <c r="A48" s="58"/>
      <c r="B48" s="58" t="s">
        <v>10</v>
      </c>
      <c r="C48" s="58">
        <f ca="1">COUNTIFS($C$5:$C$44,B48)</f>
        <v>12</v>
      </c>
      <c r="D48" s="79"/>
      <c r="E48" s="58" t="s">
        <v>10</v>
      </c>
      <c r="F48" s="80">
        <f ca="1">SUMIFS(H$5:H$44,$C$5:$C$44,E48)</f>
        <v>924510.79999999993</v>
      </c>
      <c r="H48" s="58" t="s">
        <v>10</v>
      </c>
      <c r="I48" s="80">
        <f ca="1">F48/C48</f>
        <v>77042.566666666666</v>
      </c>
    </row>
    <row r="49" spans="1:9" x14ac:dyDescent="0.3">
      <c r="A49" s="58"/>
      <c r="B49" s="60" t="s">
        <v>11</v>
      </c>
      <c r="C49" s="58">
        <f ca="1">COUNTIFS($C$5:$C$44,B49)</f>
        <v>28</v>
      </c>
      <c r="D49" s="79"/>
      <c r="E49" s="60" t="s">
        <v>11</v>
      </c>
      <c r="F49" s="80">
        <f ca="1">SUMIFS(H$5:H$44,$C$5:$C$44,E49)</f>
        <v>1958161.5000000002</v>
      </c>
      <c r="H49" s="60" t="s">
        <v>11</v>
      </c>
      <c r="I49" s="80">
        <f ca="1">F49/C49</f>
        <v>69934.33928571429</v>
      </c>
    </row>
    <row r="50" spans="1:9" x14ac:dyDescent="0.3">
      <c r="A50" s="58"/>
      <c r="B50" s="58" t="s">
        <v>108</v>
      </c>
      <c r="C50" s="58">
        <f ca="1">COUNTIFS($C$5:$C$44,B50)</f>
        <v>0</v>
      </c>
      <c r="D50" s="78"/>
      <c r="E50" s="58" t="s">
        <v>108</v>
      </c>
      <c r="F50" s="80">
        <f ca="1">SUMIFS(H$5:H$44,$C$5:$C$44,E50)</f>
        <v>0</v>
      </c>
      <c r="H50" s="58" t="s">
        <v>108</v>
      </c>
      <c r="I50" s="80">
        <v>0</v>
      </c>
    </row>
    <row r="51" spans="1:9" x14ac:dyDescent="0.3">
      <c r="A51" s="58"/>
      <c r="B51" s="78" t="s">
        <v>103</v>
      </c>
      <c r="C51" s="58">
        <f ca="1">SUM(C48:C50)</f>
        <v>40</v>
      </c>
      <c r="E51" s="78" t="s">
        <v>103</v>
      </c>
      <c r="F51" s="80">
        <f ca="1">SUM(F48:F50)</f>
        <v>2882672.3000000003</v>
      </c>
      <c r="H51" s="78" t="s">
        <v>103</v>
      </c>
      <c r="I51" s="80">
        <f ca="1">F51/C51</f>
        <v>72066.80750000001</v>
      </c>
    </row>
    <row r="52" spans="1:9" x14ac:dyDescent="0.3">
      <c r="A52" s="58"/>
      <c r="B52" s="58"/>
      <c r="C52" s="58"/>
      <c r="D52" s="58"/>
      <c r="E52" s="58"/>
      <c r="F52" s="58"/>
      <c r="G52" s="58"/>
      <c r="H52" s="58"/>
    </row>
    <row r="53" spans="1:9" x14ac:dyDescent="0.3">
      <c r="A53" s="58"/>
      <c r="B53" s="58"/>
      <c r="C53" s="58"/>
      <c r="D53" s="58"/>
      <c r="E53" s="58"/>
      <c r="F53" s="58"/>
      <c r="G53" s="58"/>
      <c r="H53" s="58"/>
    </row>
    <row r="54" spans="1:9" x14ac:dyDescent="0.3">
      <c r="A54" s="58"/>
      <c r="B54" s="58"/>
      <c r="C54" s="58"/>
      <c r="D54" s="58"/>
      <c r="E54" s="58"/>
      <c r="F54" s="58"/>
      <c r="G54" s="58"/>
      <c r="H54" s="58"/>
    </row>
    <row r="55" spans="1:9" x14ac:dyDescent="0.3">
      <c r="A55" s="58"/>
      <c r="B55" s="58"/>
      <c r="C55" s="58"/>
      <c r="D55" s="58"/>
      <c r="E55" s="58"/>
      <c r="F55" s="58"/>
      <c r="G55" s="58"/>
      <c r="H55" s="58"/>
    </row>
    <row r="56" spans="1:9" x14ac:dyDescent="0.3">
      <c r="A56" s="58"/>
      <c r="B56" s="58"/>
      <c r="C56" s="58"/>
      <c r="D56" s="58"/>
      <c r="E56" s="58"/>
      <c r="F56" s="58"/>
      <c r="G56" s="58"/>
      <c r="H56" s="58"/>
    </row>
    <row r="57" spans="1:9" x14ac:dyDescent="0.3">
      <c r="A57" s="58"/>
      <c r="B57" s="58"/>
      <c r="C57" s="58"/>
      <c r="D57" s="58"/>
      <c r="E57" s="58"/>
      <c r="F57" s="58"/>
      <c r="G57" s="58"/>
      <c r="H57" s="58"/>
    </row>
  </sheetData>
  <mergeCells count="2">
    <mergeCell ref="E3:H3"/>
    <mergeCell ref="A45:D45"/>
  </mergeCells>
  <conditionalFormatting sqref="H1">
    <cfRule type="containsText" dxfId="1" priority="1" operator="containsText" text="stídání">
      <formula>NOT(ISERROR(SEARCH("stídání",#REF!)))</formula>
    </cfRule>
    <cfRule type="containsText" dxfId="0" priority="2" operator="containsText" text="střídání">
      <formula>NOT(ISERROR(SEARCH("střídání",#REF!)))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3505E-1145-4BCD-A3A4-F000597B889B}">
  <dimension ref="A1:O6"/>
  <sheetViews>
    <sheetView workbookViewId="0">
      <selection activeCell="D2" sqref="D2"/>
    </sheetView>
  </sheetViews>
  <sheetFormatPr defaultRowHeight="14.4" x14ac:dyDescent="0.3"/>
  <cols>
    <col min="1" max="16" width="6.33203125" customWidth="1"/>
  </cols>
  <sheetData>
    <row r="1" spans="1:15" s="84" customFormat="1" x14ac:dyDescent="0.3">
      <c r="A1" s="84" t="s">
        <v>68</v>
      </c>
      <c r="B1" s="84" t="s">
        <v>69</v>
      </c>
      <c r="D1" s="84" t="s">
        <v>125</v>
      </c>
      <c r="F1" s="84" t="s">
        <v>68</v>
      </c>
      <c r="G1" s="84" t="s">
        <v>69</v>
      </c>
      <c r="I1" s="84" t="s">
        <v>125</v>
      </c>
      <c r="L1" s="84" t="s">
        <v>68</v>
      </c>
      <c r="M1" s="84" t="s">
        <v>69</v>
      </c>
      <c r="O1" s="84" t="s">
        <v>125</v>
      </c>
    </row>
    <row r="2" spans="1:15" x14ac:dyDescent="0.3">
      <c r="A2" t="s">
        <v>2</v>
      </c>
      <c r="C2" t="str">
        <f t="shared" ref="C2:C6" si="0">CONCATENATE(A2,B2)</f>
        <v>X</v>
      </c>
      <c r="D2" s="85">
        <v>205</v>
      </c>
      <c r="F2" t="s">
        <v>2</v>
      </c>
      <c r="H2" t="str">
        <f t="shared" ref="H2:H6" si="1">CONCATENATE(F2,G2)</f>
        <v>X</v>
      </c>
      <c r="I2" s="85">
        <v>47</v>
      </c>
      <c r="L2">
        <v>6</v>
      </c>
      <c r="N2" t="str">
        <f t="shared" ref="N2:N4" si="2">CONCATENATE(L2,M2)</f>
        <v>6</v>
      </c>
      <c r="O2" s="85">
        <v>52</v>
      </c>
    </row>
    <row r="3" spans="1:15" x14ac:dyDescent="0.3">
      <c r="A3" t="s">
        <v>2</v>
      </c>
      <c r="B3">
        <v>10</v>
      </c>
      <c r="C3" t="str">
        <f t="shared" si="0"/>
        <v>X10</v>
      </c>
      <c r="D3" s="85">
        <v>195</v>
      </c>
      <c r="F3" t="s">
        <v>2</v>
      </c>
      <c r="G3">
        <v>10</v>
      </c>
      <c r="H3" t="str">
        <f t="shared" si="1"/>
        <v>X10</v>
      </c>
      <c r="I3" s="85">
        <v>0</v>
      </c>
      <c r="L3" t="s">
        <v>118</v>
      </c>
      <c r="N3" t="str">
        <f t="shared" si="2"/>
        <v>+</v>
      </c>
      <c r="O3" s="85">
        <v>60</v>
      </c>
    </row>
    <row r="4" spans="1:15" x14ac:dyDescent="0.3">
      <c r="A4" t="s">
        <v>2</v>
      </c>
      <c r="B4">
        <v>25</v>
      </c>
      <c r="C4" t="str">
        <f t="shared" si="0"/>
        <v>X25</v>
      </c>
      <c r="D4" s="85">
        <v>205</v>
      </c>
      <c r="F4" t="s">
        <v>2</v>
      </c>
      <c r="G4">
        <v>25</v>
      </c>
      <c r="H4" t="str">
        <f t="shared" si="1"/>
        <v>X25</v>
      </c>
      <c r="I4" s="85">
        <v>0</v>
      </c>
      <c r="L4" t="s">
        <v>117</v>
      </c>
      <c r="N4" t="str">
        <f t="shared" si="2"/>
        <v>6+</v>
      </c>
      <c r="O4" s="85">
        <v>112</v>
      </c>
    </row>
    <row r="5" spans="1:15" x14ac:dyDescent="0.3">
      <c r="A5" t="s">
        <v>2</v>
      </c>
      <c r="B5">
        <v>35</v>
      </c>
      <c r="C5" t="str">
        <f t="shared" si="0"/>
        <v>X35</v>
      </c>
      <c r="D5" s="85">
        <v>0</v>
      </c>
      <c r="F5" t="s">
        <v>2</v>
      </c>
      <c r="G5">
        <v>35</v>
      </c>
      <c r="H5" t="str">
        <f t="shared" si="1"/>
        <v>X35</v>
      </c>
      <c r="I5" s="85">
        <v>57</v>
      </c>
    </row>
    <row r="6" spans="1:15" x14ac:dyDescent="0.3">
      <c r="A6" t="s">
        <v>2</v>
      </c>
      <c r="B6">
        <v>45</v>
      </c>
      <c r="C6" t="str">
        <f t="shared" si="0"/>
        <v>X45</v>
      </c>
      <c r="D6" s="85">
        <v>0</v>
      </c>
      <c r="F6" t="s">
        <v>2</v>
      </c>
      <c r="G6">
        <v>45</v>
      </c>
      <c r="H6" t="str">
        <f t="shared" si="1"/>
        <v>X45</v>
      </c>
      <c r="I6" s="85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Rostislav Vašíček</cp:lastModifiedBy>
  <dcterms:created xsi:type="dcterms:W3CDTF">2015-06-05T18:19:34Z</dcterms:created>
  <dcterms:modified xsi:type="dcterms:W3CDTF">2023-11-09T08:52:38Z</dcterms:modified>
</cp:coreProperties>
</file>